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Documents\Meine Websites\Daten\"/>
    </mc:Choice>
  </mc:AlternateContent>
  <xr:revisionPtr revIDLastSave="0" documentId="13_ncr:1_{9E1AEFB8-00BB-4FD7-9D12-3AC45C7097E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tum Uhrzeit Wochentag" sheetId="1" r:id="rId1"/>
    <sheet name="Zibelemärit + Feiertag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30" i="1"/>
  <c r="C29" i="1"/>
  <c r="D29" i="1"/>
  <c r="E29" i="1"/>
  <c r="F29" i="1"/>
  <c r="D30" i="1"/>
  <c r="E30" i="1"/>
  <c r="F30" i="1"/>
  <c r="F28" i="1"/>
  <c r="E28" i="1"/>
  <c r="D28" i="1"/>
  <c r="B40" i="2" l="1"/>
  <c r="B50" i="2"/>
  <c r="B52" i="2"/>
  <c r="B51" i="2"/>
  <c r="B43" i="2"/>
  <c r="B47" i="2" s="1"/>
  <c r="B38" i="2"/>
  <c r="B37" i="2"/>
  <c r="B45" i="2" l="1"/>
  <c r="B42" i="2"/>
  <c r="B46" i="2"/>
  <c r="B44" i="2"/>
  <c r="B48" i="2"/>
  <c r="E29" i="2"/>
  <c r="E5" i="2"/>
  <c r="K5" i="2"/>
  <c r="E30" i="2" l="1"/>
  <c r="D30" i="2"/>
  <c r="B30" i="2"/>
  <c r="F49" i="1"/>
  <c r="E49" i="1"/>
  <c r="D49" i="1"/>
  <c r="C49" i="1"/>
  <c r="F48" i="1"/>
  <c r="E48" i="1"/>
  <c r="D48" i="1"/>
  <c r="C48" i="1"/>
  <c r="K47" i="1"/>
  <c r="J47" i="1"/>
  <c r="I47" i="1"/>
  <c r="H47" i="1"/>
  <c r="F47" i="1"/>
  <c r="E47" i="1"/>
  <c r="D47" i="1"/>
  <c r="C47" i="1"/>
  <c r="E22" i="2"/>
  <c r="E20" i="2"/>
  <c r="E18" i="2" l="1"/>
  <c r="C3" i="1" l="1"/>
  <c r="D3" i="1"/>
  <c r="F3" i="1"/>
  <c r="H3" i="1"/>
  <c r="D8" i="1"/>
  <c r="C14" i="1"/>
  <c r="D14" i="1"/>
  <c r="E14" i="1"/>
  <c r="F14" i="1"/>
  <c r="G14" i="1"/>
  <c r="H14" i="1"/>
  <c r="C22" i="1"/>
  <c r="D22" i="1"/>
  <c r="E22" i="1"/>
  <c r="F22" i="1"/>
  <c r="C23" i="1"/>
  <c r="D23" i="1"/>
  <c r="E23" i="1"/>
  <c r="F23" i="1"/>
  <c r="C24" i="1"/>
  <c r="D24" i="1"/>
  <c r="E24" i="1"/>
  <c r="F24" i="1"/>
  <c r="C40" i="1"/>
  <c r="D40" i="1"/>
  <c r="E40" i="1"/>
  <c r="F40" i="1"/>
  <c r="C41" i="1"/>
  <c r="D41" i="1"/>
  <c r="E41" i="1"/>
  <c r="F41" i="1"/>
</calcChain>
</file>

<file path=xl/sharedStrings.xml><?xml version="1.0" encoding="utf-8"?>
<sst xmlns="http://schemas.openxmlformats.org/spreadsheetml/2006/main" count="156" uniqueCount="124">
  <si>
    <t>...</t>
  </si>
  <si>
    <t>Datum 1:</t>
  </si>
  <si>
    <t>Datum 2:</t>
  </si>
  <si>
    <t>von</t>
  </si>
  <si>
    <t>bis</t>
  </si>
  <si>
    <t>Resultat seriell</t>
  </si>
  <si>
    <t>Resultat hh:mm</t>
  </si>
  <si>
    <t>Stunden</t>
  </si>
  <si>
    <t>Minuten</t>
  </si>
  <si>
    <t> Formel Spalte C / D</t>
  </si>
  <si>
    <t>Format der Zelle  "D8" = "Standart"</t>
  </si>
  <si>
    <t>=WENN(A21&lt;B21;B21-A21;1-A21+B21)</t>
  </si>
  <si>
    <t>=WENN(A22&lt;B22;B22-A22;1-A22+B22)</t>
  </si>
  <si>
    <t>=WENN(A23&lt;B23;B23-A23;1-A23+B23)</t>
  </si>
  <si>
    <t>=B33-A33</t>
  </si>
  <si>
    <t>=B34-A34</t>
  </si>
  <si>
    <r>
      <t>=</t>
    </r>
    <r>
      <rPr>
        <b/>
        <sz val="10"/>
        <color indexed="12"/>
        <rFont val="Arial"/>
        <family val="2"/>
      </rPr>
      <t>D6</t>
    </r>
    <r>
      <rPr>
        <b/>
        <sz val="10"/>
        <rFont val="Arial"/>
        <family val="2"/>
      </rPr>
      <t>-</t>
    </r>
    <r>
      <rPr>
        <b/>
        <sz val="10"/>
        <color indexed="17"/>
        <rFont val="Arial"/>
        <family val="2"/>
      </rPr>
      <t>D5</t>
    </r>
  </si>
  <si>
    <t>Zibelemärit Bern</t>
  </si>
  <si>
    <t>01.11.XX</t>
  </si>
  <si>
    <t>Dienstag</t>
  </si>
  <si>
    <t>1. Montag</t>
  </si>
  <si>
    <t>2. Montag</t>
  </si>
  <si>
    <t>3. Montag</t>
  </si>
  <si>
    <t>4. Montag</t>
  </si>
  <si>
    <t>Erster November = Montag</t>
  </si>
  <si>
    <t>Anzahl Montag</t>
  </si>
  <si>
    <t>Der fühest mögliche Termin ergibt sich, wenn der 01. November auf einen Montag fällt &gt; Der Anlass findet dann am 22. November statt</t>
  </si>
  <si>
    <t>Spätest möglicher Termin, wenn Wochentag 01. November = Dienstag &gt; Der Anlass findet am 28. November statt</t>
  </si>
  <si>
    <t xml:space="preserve">Jahr: </t>
  </si>
  <si>
    <t>&gt; &gt; &gt;</t>
  </si>
  <si>
    <t xml:space="preserve">Datum </t>
  </si>
  <si>
    <t>Farbe mit Zell-Format = [Rot][=1]TTT;[Blau][=7]TTT;TTT</t>
  </si>
  <si>
    <t>=WENN(WOCHENTAG(DATUM(XX;11;1))=2;DATUM(XX;11;22);DATUM(XX;11;30-WOCHENTAG(DATUM(XX;11;28))))</t>
  </si>
  <si>
    <r>
      <t xml:space="preserve">Der Zibelemärit (Zwiebelmarkt) ist der grösste Markt in Bern. Er findet immer </t>
    </r>
    <r>
      <rPr>
        <b/>
        <sz val="10"/>
        <rFont val="Arial"/>
        <family val="2"/>
      </rPr>
      <t xml:space="preserve">am vierten Montag im November </t>
    </r>
    <r>
      <rPr>
        <sz val="10"/>
        <rFont val="Arial"/>
        <family val="2"/>
      </rPr>
      <t>statt.</t>
    </r>
  </si>
  <si>
    <t>Für einen Kalender habe ich eine Formel gesucht, um in einem beliebigen Jahr den taditionellen Zibelemärit in Bern auszurechnen.</t>
  </si>
  <si>
    <t>08.11.XX</t>
  </si>
  <si>
    <t>15.11.XX</t>
  </si>
  <si>
    <t>22.11.XX</t>
  </si>
  <si>
    <t>07.11.XX</t>
  </si>
  <si>
    <t>21.11.XX</t>
  </si>
  <si>
    <t>28.11.XX</t>
  </si>
  <si>
    <t>Wochentag, Format = Standart</t>
  </si>
  <si>
    <t>Wochentag, Format =TT</t>
  </si>
  <si>
    <t>Wochentag, Format = TTTT</t>
  </si>
  <si>
    <t>Erster November = Dienstag</t>
  </si>
  <si>
    <t>Formel mit wenn dann …</t>
  </si>
  <si>
    <t xml:space="preserve">Diese Formel war mir dann etwas zu lang, führt jedoch zum Ziel. Kürzer geht’s damit: </t>
  </si>
  <si>
    <t>Wenn 22.11 = Mo, sonst …</t>
  </si>
  <si>
    <t>Und noch kürzer schliesslich hiermit:</t>
  </si>
  <si>
    <t>Mit Funktion "REST" …</t>
  </si>
  <si>
    <r>
      <t>Datumsangaben</t>
    </r>
    <r>
      <rPr>
        <sz val="10"/>
        <rFont val="Arial"/>
        <family val="2"/>
      </rPr>
      <t xml:space="preserve">   1900-Datumswertesystem</t>
    </r>
  </si>
  <si>
    <t>Datum, Format = TT.MM.JJJJ</t>
  </si>
  <si>
    <t>Seriell, Format = Standart</t>
  </si>
  <si>
    <t>Berechnungen mit Datum</t>
  </si>
  <si>
    <t>Differenz Tage Datum 1 - 2:</t>
  </si>
  <si>
    <t>Formel in Zelle "D8":</t>
  </si>
  <si>
    <r>
      <t>Uhrzeiten</t>
    </r>
    <r>
      <rPr>
        <sz val="10"/>
        <rFont val="Arial"/>
        <family val="2"/>
      </rPr>
      <t xml:space="preserve">   über Mitternacht oder innerhalb eines Kalendertages</t>
    </r>
  </si>
  <si>
    <t>Uhrzeit, Format = hh:mm</t>
  </si>
  <si>
    <t>Uhrzeit, Format = Standart</t>
  </si>
  <si>
    <t>Die angegebenen Formeln stimmen für Berechnungen innerhalb 24 Stunden</t>
  </si>
  <si>
    <t>Endzeiten nach Mitternacht sind kleiner als die Anfangszeit, daher Berechnung "(1 minus Anfangszeit) + Endzeit"</t>
  </si>
  <si>
    <t>Die Formel für Zeitberechnungen innerhelb eines Kalendertages ist wesentlich einfacher, da nur die End- von der Anfangszeit subtrahiert werden muss</t>
  </si>
  <si>
    <t>Wochentag</t>
  </si>
  <si>
    <t>nächster =1,…</t>
  </si>
  <si>
    <t xml:space="preserve">Beliebiges
Datum für
Suchjahr: </t>
  </si>
  <si>
    <t>=DATUM(C2;11;28)-REST(DATUM(C2;11;1)+4;7)</t>
  </si>
  <si>
    <t>=DATUM(JAHR(I2);11;28)-REST(DATUM(JAHR(I2);11;1)+4;7)</t>
  </si>
  <si>
    <r>
      <rPr>
        <sz val="10"/>
        <color rgb="FF0000FF"/>
        <rFont val="Arial"/>
        <family val="2"/>
      </rPr>
      <t>Samstag Blau</t>
    </r>
    <r>
      <rPr>
        <sz val="10"/>
        <rFont val="Arial"/>
        <family val="2"/>
      </rPr>
      <t xml:space="preserve"> + </t>
    </r>
    <r>
      <rPr>
        <sz val="10"/>
        <color rgb="FFFF0000"/>
        <rFont val="Arial"/>
        <family val="2"/>
      </rPr>
      <t>Sonntag Rot</t>
    </r>
  </si>
  <si>
    <r>
      <t xml:space="preserve">Berechnungen mit Uhrzeiten  innerhalb eines Tages   </t>
    </r>
    <r>
      <rPr>
        <sz val="10"/>
        <color rgb="FF0000FF"/>
        <rFont val="Arial"/>
        <family val="2"/>
      </rPr>
      <t>(Zeiten können geändert werden)</t>
    </r>
  </si>
  <si>
    <r>
      <t xml:space="preserve">Berechnungen mit Uhrzeiten über Mitternacht  </t>
    </r>
    <r>
      <rPr>
        <sz val="10"/>
        <color indexed="12"/>
        <rFont val="Arial"/>
        <family val="2"/>
      </rPr>
      <t xml:space="preserve"> </t>
    </r>
    <r>
      <rPr>
        <sz val="10"/>
        <color rgb="FF0000FF"/>
        <rFont val="Arial"/>
        <family val="2"/>
      </rPr>
      <t>(Zeiten können geändert werden)</t>
    </r>
  </si>
  <si>
    <t>Ausgehend vom 01.11. im gewünschten Jahr wird der vierte Dienstag ermittelt, minus 1 = Zibelemärit-Montag.</t>
  </si>
  <si>
    <t>Rote Zahl ändern 1 = nächster, 2 = übernächster, …</t>
  </si>
  <si>
    <t>Grüne Zahl ändern für Suche nach anderem Wochentag</t>
  </si>
  <si>
    <t>Es lässt sich das Datum des nächsten, übernächsten, ...  gewünschten Wochentag bestimmen</t>
  </si>
  <si>
    <t xml:space="preserve">&gt; &gt; &gt; </t>
  </si>
  <si>
    <r>
      <t>=DATUM(XX;11;1)+7*</t>
    </r>
    <r>
      <rPr>
        <sz val="10"/>
        <color rgb="FFFF0000"/>
        <rFont val="Arial"/>
        <family val="2"/>
      </rPr>
      <t>4</t>
    </r>
    <r>
      <rPr>
        <sz val="10"/>
        <rFont val="Arial"/>
        <family val="2"/>
      </rPr>
      <t>-REST(DATUM(XX;11;1)+</t>
    </r>
    <r>
      <rPr>
        <sz val="10"/>
        <color rgb="FF339933"/>
        <rFont val="Arial"/>
        <family val="2"/>
      </rPr>
      <t>4</t>
    </r>
    <r>
      <rPr>
        <sz val="10"/>
        <rFont val="Arial"/>
        <family val="2"/>
      </rPr>
      <t>;7)-1</t>
    </r>
  </si>
  <si>
    <t>Freitag = 1, Donnerstag = 2, Mittwoch = 3, Dienstag = 4, Montag = 5, Sonntag = 6, Samstag = 7</t>
  </si>
  <si>
    <r>
      <t xml:space="preserve">Beliebiges </t>
    </r>
    <r>
      <rPr>
        <b/>
        <sz val="10"/>
        <color rgb="FF0000FF"/>
        <rFont val="Arial"/>
        <family val="2"/>
      </rPr>
      <t>Datum</t>
    </r>
    <r>
      <rPr>
        <b/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</rPr>
      <t>X</t>
    </r>
    <r>
      <rPr>
        <b/>
        <sz val="10"/>
        <rFont val="Arial"/>
        <family val="2"/>
      </rPr>
      <t xml:space="preserve"> +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339933"/>
        <rFont val="Arial"/>
        <family val="2"/>
      </rPr>
      <t>Y</t>
    </r>
    <r>
      <rPr>
        <b/>
        <sz val="10"/>
        <rFont val="Arial"/>
        <family val="2"/>
      </rPr>
      <t xml:space="preserve"> wählen</t>
    </r>
  </si>
  <si>
    <t>E26 &gt;</t>
  </si>
  <si>
    <t>E17 &gt;</t>
  </si>
  <si>
    <t>E19 &gt;</t>
  </si>
  <si>
    <t>E15 &gt;</t>
  </si>
  <si>
    <t>Wenn 22.11.XX = Wochentag 2 / Mo, dann Datum 22.11.XX  &gt; Wenn 23.11.XX = Wochentag Mo, dann 23.11.XX &gt; …</t>
  </si>
  <si>
    <r>
      <t>=</t>
    </r>
    <r>
      <rPr>
        <sz val="10"/>
        <color rgb="FF0000FF"/>
        <rFont val="Arial"/>
        <family val="2"/>
      </rPr>
      <t>B26</t>
    </r>
    <r>
      <rPr>
        <sz val="10"/>
        <rFont val="Arial"/>
        <family val="2"/>
      </rPr>
      <t>+7*</t>
    </r>
    <r>
      <rPr>
        <sz val="10"/>
        <color rgb="FFFF0000"/>
        <rFont val="Arial"/>
        <family val="2"/>
      </rPr>
      <t>C26</t>
    </r>
    <r>
      <rPr>
        <sz val="10"/>
        <rFont val="Arial"/>
        <family val="2"/>
      </rPr>
      <t>-REST(</t>
    </r>
    <r>
      <rPr>
        <sz val="10"/>
        <color rgb="FF0000FF"/>
        <rFont val="Arial"/>
        <family val="2"/>
      </rPr>
      <t>B26</t>
    </r>
    <r>
      <rPr>
        <sz val="10"/>
        <rFont val="Arial"/>
        <family val="2"/>
      </rPr>
      <t>+</t>
    </r>
    <r>
      <rPr>
        <sz val="10"/>
        <color rgb="FF339933"/>
        <rFont val="Arial"/>
        <family val="2"/>
      </rPr>
      <t>D26</t>
    </r>
    <r>
      <rPr>
        <sz val="10"/>
        <rFont val="Arial"/>
        <family val="2"/>
      </rPr>
      <t>;7)</t>
    </r>
  </si>
  <si>
    <t>Diese Werte können geändert werden   &gt; &gt; &gt;</t>
  </si>
  <si>
    <t>Neujahr</t>
  </si>
  <si>
    <t>Berchtoldstag</t>
  </si>
  <si>
    <t>Karfreitag</t>
  </si>
  <si>
    <t>Ostersonntag</t>
  </si>
  <si>
    <t>Ostermontag</t>
  </si>
  <si>
    <t>Auffahrt</t>
  </si>
  <si>
    <t>Pfingstsonntag</t>
  </si>
  <si>
    <t>Pfingstmontag</t>
  </si>
  <si>
    <t>Fronleichnam</t>
  </si>
  <si>
    <t>Weihnachten</t>
  </si>
  <si>
    <t>Stephanstag</t>
  </si>
  <si>
    <t>01. August</t>
  </si>
  <si>
    <t>Formel Spalte B</t>
  </si>
  <si>
    <t>Feiertage</t>
  </si>
  <si>
    <t>=DATUM(B36;1;1)</t>
  </si>
  <si>
    <t>=DATUM(B36;1;2)</t>
  </si>
  <si>
    <t>=DM((TAG(MINUTE(B36/38)/2+55)&amp;".4."&amp;B36)/7;)*7-6</t>
  </si>
  <si>
    <t>=DATUM(B36;8;1)</t>
  </si>
  <si>
    <t>=DATUM(B36;12;25)</t>
  </si>
  <si>
    <t>=DATUM(B36;12;26)</t>
  </si>
  <si>
    <t>Valentinstag</t>
  </si>
  <si>
    <t>=B43-2</t>
  </si>
  <si>
    <t>=B43+1</t>
  </si>
  <si>
    <t>=B43+39</t>
  </si>
  <si>
    <t>=B43+49</t>
  </si>
  <si>
    <t>=B43+50</t>
  </si>
  <si>
    <t>=B43+60</t>
  </si>
  <si>
    <t>=DATUM(B36;2;14)</t>
  </si>
  <si>
    <r>
      <t xml:space="preserve">Berechnungen mit Uhrzeiten über Mitternacht mit etwas anderer Lösungsmöglichkeit </t>
    </r>
    <r>
      <rPr>
        <sz val="10"/>
        <color indexed="12"/>
        <rFont val="Arial"/>
        <family val="2"/>
      </rPr>
      <t xml:space="preserve"> </t>
    </r>
    <r>
      <rPr>
        <sz val="10"/>
        <color rgb="FF0000FF"/>
        <rFont val="Arial"/>
        <family val="2"/>
      </rPr>
      <t>(Zeiten können geändert werden)</t>
    </r>
  </si>
  <si>
    <t>=B28-A28+N(B28&lt;A28)</t>
  </si>
  <si>
    <t>=B29-A29+N(B29&lt;A29)</t>
  </si>
  <si>
    <t>=B30-A30+N(B30&lt;A30)</t>
  </si>
  <si>
    <t>&gt;&gt; Wenn die Endzeit kleiner ist als die Anfangszeit, dann wird +1 gerechnet, sonst +0</t>
  </si>
  <si>
    <t>Ohne "WENN()"-Funktion, es wird gerechnet: Endzeit minus Anfangszeit plus die in Klammern stehende auszuwertenden Formel (das "N" kann auch weggelassen werden)</t>
  </si>
  <si>
    <t xml:space="preserve">Formel C47 bis C49: </t>
  </si>
  <si>
    <t>=WOCHENTAG(C46)</t>
  </si>
  <si>
    <t>+N(B28&lt;A28)  &gt;&gt; Endzeit kleiner als Anfangszeit?  &gt;&gt;  Ergebnis ist WAHR oder FALSCH, für Excel hier WAHR = 1 / FALSCH = 0</t>
  </si>
  <si>
    <t>Für korrekte Ergebnisse in Spalte E (Std.) und F (Min.)  &gt;&gt;  Klammer um die Formal, Punkt vor Strich…</t>
  </si>
  <si>
    <t>Die Formeln in Zeile 5 oben sind leicht vereinfacht / gekürzt.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</si>
</sst>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ddd"/>
    <numFmt numFmtId="166" formatCode="dd/mm/yy;@"/>
    <numFmt numFmtId="167" formatCode="dddd"/>
    <numFmt numFmtId="168" formatCode="[Red][=1]ddd;[Blue][=7]ddd;ddd"/>
  </numFmts>
  <fonts count="20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indexed="12"/>
      <name val="Verdana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Verdana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339933"/>
      <name val="Arial"/>
      <family val="2"/>
    </font>
    <font>
      <b/>
      <sz val="14"/>
      <color rgb="FF0000FF"/>
      <name val="Arial"/>
      <family val="2"/>
    </font>
    <font>
      <b/>
      <sz val="10"/>
      <color rgb="FF3399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270">
        <stop position="0">
          <color theme="0"/>
        </stop>
        <stop position="1">
          <color rgb="FFCCFF33"/>
        </stop>
      </gradientFill>
    </fill>
    <fill>
      <gradientFill degree="270">
        <stop position="0">
          <color theme="0"/>
        </stop>
        <stop position="1">
          <color rgb="FF66FFFF"/>
        </stop>
      </gradientFill>
    </fill>
    <fill>
      <gradientFill degree="270">
        <stop position="0">
          <color theme="0"/>
        </stop>
        <stop position="1">
          <color rgb="FFFFC000"/>
        </stop>
      </gradientFill>
    </fill>
    <fill>
      <gradientFill degree="270">
        <stop position="0">
          <color theme="9" tint="0.40000610370189521"/>
        </stop>
        <stop position="1">
          <color rgb="FFCCFF33"/>
        </stop>
      </gradientFill>
    </fill>
    <fill>
      <gradientFill degree="270">
        <stop position="0">
          <color theme="9" tint="0.40000610370189521"/>
        </stop>
        <stop position="1">
          <color rgb="FF66FFFF"/>
        </stop>
      </gradientFill>
    </fill>
    <fill>
      <patternFill patternType="solid">
        <fgColor theme="7" tint="0.599963377788628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14" fontId="6" fillId="0" borderId="0" xfId="0" applyNumberFormat="1" applyFont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164" fontId="3" fillId="0" borderId="0" xfId="0" applyNumberFormat="1" applyFont="1"/>
    <xf numFmtId="0" fontId="3" fillId="0" borderId="0" xfId="0" applyFont="1"/>
    <xf numFmtId="165" fontId="0" fillId="0" borderId="0" xfId="0" applyNumberFormat="1"/>
    <xf numFmtId="0" fontId="10" fillId="0" borderId="0" xfId="0" applyFont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 wrapText="1"/>
    </xf>
    <xf numFmtId="0" fontId="1" fillId="4" borderId="4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20" fontId="8" fillId="4" borderId="5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 vertical="center" wrapText="1"/>
    </xf>
    <xf numFmtId="20" fontId="8" fillId="4" borderId="6" xfId="0" applyNumberFormat="1" applyFont="1" applyFill="1" applyBorder="1" applyAlignment="1">
      <alignment horizontal="center" vertical="center" wrapText="1"/>
    </xf>
    <xf numFmtId="0" fontId="8" fillId="4" borderId="11" xfId="0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 wrapText="1"/>
    </xf>
    <xf numFmtId="20" fontId="8" fillId="3" borderId="5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20" fontId="8" fillId="3" borderId="6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" fillId="4" borderId="33" xfId="0" applyNumberFormat="1" applyFont="1" applyFill="1" applyBorder="1" applyAlignment="1">
      <alignment horizontal="center" vertical="center" wrapText="1"/>
    </xf>
    <xf numFmtId="0" fontId="1" fillId="4" borderId="31" xfId="0" applyNumberFormat="1" applyFont="1" applyFill="1" applyBorder="1" applyAlignment="1">
      <alignment horizontal="center" vertical="center" wrapText="1"/>
    </xf>
    <xf numFmtId="14" fontId="1" fillId="3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4" borderId="33" xfId="0" applyNumberFormat="1" applyFont="1" applyFill="1" applyBorder="1" applyAlignment="1">
      <alignment horizontal="center" vertical="center" wrapText="1"/>
    </xf>
    <xf numFmtId="167" fontId="3" fillId="4" borderId="33" xfId="0" applyNumberFormat="1" applyFont="1" applyFill="1" applyBorder="1" applyAlignment="1">
      <alignment horizontal="center" vertical="center" wrapText="1"/>
    </xf>
    <xf numFmtId="167" fontId="3" fillId="4" borderId="3" xfId="0" applyNumberFormat="1" applyFont="1" applyFill="1" applyBorder="1" applyAlignment="1">
      <alignment horizontal="center" vertical="center" wrapText="1"/>
    </xf>
    <xf numFmtId="167" fontId="3" fillId="4" borderId="31" xfId="0" applyNumberFormat="1" applyFont="1" applyFill="1" applyBorder="1" applyAlignment="1">
      <alignment horizontal="center" vertical="center" wrapText="1"/>
    </xf>
    <xf numFmtId="20" fontId="1" fillId="3" borderId="42" xfId="0" applyNumberFormat="1" applyFont="1" applyFill="1" applyBorder="1" applyAlignment="1">
      <alignment horizontal="center" vertical="center" wrapText="1"/>
    </xf>
    <xf numFmtId="20" fontId="1" fillId="3" borderId="43" xfId="0" applyNumberFormat="1" applyFont="1" applyFill="1" applyBorder="1" applyAlignment="1">
      <alignment horizontal="center" vertical="center" wrapText="1"/>
    </xf>
    <xf numFmtId="14" fontId="1" fillId="3" borderId="42" xfId="0" applyNumberFormat="1" applyFont="1" applyFill="1" applyBorder="1" applyAlignment="1">
      <alignment horizontal="center" vertical="center" wrapText="1"/>
    </xf>
    <xf numFmtId="14" fontId="1" fillId="3" borderId="43" xfId="0" applyNumberFormat="1" applyFont="1" applyFill="1" applyBorder="1" applyAlignment="1">
      <alignment horizontal="center" vertical="center" wrapText="1"/>
    </xf>
    <xf numFmtId="0" fontId="3" fillId="4" borderId="44" xfId="0" applyNumberFormat="1" applyFont="1" applyFill="1" applyBorder="1" applyAlignment="1">
      <alignment horizontal="center" vertical="center" wrapText="1"/>
    </xf>
    <xf numFmtId="0" fontId="3" fillId="4" borderId="45" xfId="0" applyNumberFormat="1" applyFont="1" applyFill="1" applyBorder="1" applyAlignment="1">
      <alignment horizontal="center" vertical="center" wrapText="1"/>
    </xf>
    <xf numFmtId="0" fontId="3" fillId="4" borderId="46" xfId="0" applyNumberFormat="1" applyFont="1" applyFill="1" applyBorder="1" applyAlignment="1">
      <alignment horizontal="center" vertical="center" wrapText="1"/>
    </xf>
    <xf numFmtId="165" fontId="3" fillId="3" borderId="48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9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3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52" xfId="0" applyNumberFormat="1" applyFont="1" applyFill="1" applyBorder="1" applyAlignment="1">
      <alignment horizontal="center" vertical="center" wrapText="1"/>
    </xf>
    <xf numFmtId="168" fontId="1" fillId="4" borderId="33" xfId="0" applyNumberFormat="1" applyFont="1" applyFill="1" applyBorder="1" applyAlignment="1">
      <alignment horizontal="center" vertical="center" wrapText="1"/>
    </xf>
    <xf numFmtId="168" fontId="1" fillId="4" borderId="4" xfId="0" applyNumberFormat="1" applyFont="1" applyFill="1" applyBorder="1" applyAlignment="1">
      <alignment horizontal="center" vertical="center" wrapText="1"/>
    </xf>
    <xf numFmtId="0" fontId="3" fillId="0" borderId="0" xfId="0" quotePrefix="1" applyFont="1"/>
    <xf numFmtId="164" fontId="3" fillId="0" borderId="0" xfId="0" applyNumberFormat="1" applyFont="1" applyAlignment="1">
      <alignment horizontal="right"/>
    </xf>
    <xf numFmtId="0" fontId="1" fillId="3" borderId="32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5" borderId="30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/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indent="1"/>
    </xf>
    <xf numFmtId="164" fontId="0" fillId="0" borderId="0" xfId="0" applyNumberFormat="1" applyAlignment="1">
      <alignment horizontal="left" indent="1"/>
    </xf>
    <xf numFmtId="164" fontId="3" fillId="0" borderId="0" xfId="0" applyNumberFormat="1" applyFont="1" applyAlignment="1">
      <alignment horizontal="left" indent="1"/>
    </xf>
    <xf numFmtId="0" fontId="1" fillId="3" borderId="16" xfId="0" applyNumberFormat="1" applyFont="1" applyFill="1" applyBorder="1" applyAlignment="1">
      <alignment horizontal="left" vertical="center" wrapText="1" indent="1"/>
    </xf>
    <xf numFmtId="0" fontId="1" fillId="4" borderId="17" xfId="0" applyNumberFormat="1" applyFont="1" applyFill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2" fillId="0" borderId="25" xfId="0" applyFont="1" applyBorder="1" applyAlignment="1">
      <alignment horizontal="left" vertical="center" indent="1"/>
    </xf>
    <xf numFmtId="0" fontId="1" fillId="3" borderId="41" xfId="0" applyFont="1" applyFill="1" applyBorder="1" applyAlignment="1">
      <alignment horizontal="left" vertical="center" indent="1"/>
    </xf>
    <xf numFmtId="0" fontId="1" fillId="3" borderId="42" xfId="0" applyFont="1" applyFill="1" applyBorder="1" applyAlignment="1">
      <alignment horizontal="left" vertical="center" indent="1"/>
    </xf>
    <xf numFmtId="0" fontId="1" fillId="4" borderId="40" xfId="0" applyFont="1" applyFill="1" applyBorder="1" applyAlignment="1">
      <alignment horizontal="left" vertical="center" indent="1"/>
    </xf>
    <xf numFmtId="0" fontId="1" fillId="4" borderId="3" xfId="0" applyFont="1" applyFill="1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3" fillId="0" borderId="0" xfId="0" quotePrefix="1" applyFont="1" applyAlignment="1">
      <alignment horizontal="left"/>
    </xf>
    <xf numFmtId="0" fontId="1" fillId="3" borderId="16" xfId="0" applyFont="1" applyFill="1" applyBorder="1" applyAlignment="1" applyProtection="1">
      <alignment horizontal="left" vertical="center" wrapText="1" indent="1"/>
    </xf>
    <xf numFmtId="164" fontId="1" fillId="5" borderId="30" xfId="0" applyNumberFormat="1" applyFont="1" applyFill="1" applyBorder="1" applyAlignment="1" applyProtection="1">
      <alignment horizontal="center" vertical="center" wrapText="1"/>
    </xf>
    <xf numFmtId="0" fontId="12" fillId="4" borderId="33" xfId="0" applyNumberFormat="1" applyFont="1" applyFill="1" applyBorder="1" applyAlignment="1">
      <alignment horizontal="center" vertical="center" wrapText="1"/>
    </xf>
    <xf numFmtId="167" fontId="1" fillId="4" borderId="55" xfId="0" applyNumberFormat="1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left" vertical="center" wrapText="1" indent="1"/>
    </xf>
    <xf numFmtId="20" fontId="1" fillId="3" borderId="56" xfId="0" applyNumberFormat="1" applyFont="1" applyFill="1" applyBorder="1" applyAlignment="1">
      <alignment horizontal="center" vertical="center" wrapText="1"/>
    </xf>
    <xf numFmtId="164" fontId="1" fillId="3" borderId="57" xfId="0" applyNumberFormat="1" applyFont="1" applyFill="1" applyBorder="1" applyAlignment="1" applyProtection="1">
      <alignment horizontal="center" vertical="center" wrapText="1"/>
    </xf>
    <xf numFmtId="164" fontId="1" fillId="5" borderId="29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20" fontId="9" fillId="6" borderId="12" xfId="0" applyNumberFormat="1" applyFont="1" applyFill="1" applyBorder="1" applyAlignment="1" applyProtection="1">
      <alignment horizontal="center" vertical="center" wrapText="1"/>
      <protection locked="0"/>
    </xf>
    <xf numFmtId="20" fontId="9" fillId="6" borderId="5" xfId="0" applyNumberFormat="1" applyFont="1" applyFill="1" applyBorder="1" applyAlignment="1" applyProtection="1">
      <alignment horizontal="center" vertical="center" wrapText="1"/>
      <protection locked="0"/>
    </xf>
    <xf numFmtId="20" fontId="9" fillId="6" borderId="13" xfId="0" applyNumberFormat="1" applyFont="1" applyFill="1" applyBorder="1" applyAlignment="1" applyProtection="1">
      <alignment horizontal="center" vertical="center" wrapText="1"/>
      <protection locked="0"/>
    </xf>
    <xf numFmtId="20" fontId="9" fillId="6" borderId="6" xfId="0" applyNumberFormat="1" applyFont="1" applyFill="1" applyBorder="1" applyAlignment="1" applyProtection="1">
      <alignment horizontal="center" vertical="center" wrapText="1"/>
      <protection locked="0"/>
    </xf>
    <xf numFmtId="20" fontId="9" fillId="7" borderId="12" xfId="0" applyNumberFormat="1" applyFont="1" applyFill="1" applyBorder="1" applyAlignment="1" applyProtection="1">
      <alignment horizontal="center" vertical="center" wrapText="1"/>
      <protection locked="0"/>
    </xf>
    <xf numFmtId="20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20" fontId="9" fillId="7" borderId="13" xfId="0" applyNumberFormat="1" applyFont="1" applyFill="1" applyBorder="1" applyAlignment="1" applyProtection="1">
      <alignment horizontal="center" vertical="center" wrapText="1"/>
      <protection locked="0"/>
    </xf>
    <xf numFmtId="20" fontId="9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top" indent="1"/>
    </xf>
    <xf numFmtId="20" fontId="14" fillId="6" borderId="12" xfId="0" applyNumberFormat="1" applyFont="1" applyFill="1" applyBorder="1" applyAlignment="1" applyProtection="1">
      <alignment horizontal="center" vertical="center" wrapText="1"/>
      <protection locked="0"/>
    </xf>
    <xf numFmtId="14" fontId="15" fillId="6" borderId="37" xfId="0" applyNumberFormat="1" applyFont="1" applyFill="1" applyBorder="1" applyAlignment="1" applyProtection="1">
      <alignment horizontal="center" vertical="center" wrapText="1"/>
      <protection locked="0"/>
    </xf>
    <xf numFmtId="14" fontId="15" fillId="6" borderId="38" xfId="0" applyNumberFormat="1" applyFont="1" applyFill="1" applyBorder="1" applyAlignment="1" applyProtection="1">
      <alignment horizontal="center" vertical="center" wrapText="1"/>
      <protection locked="0"/>
    </xf>
    <xf numFmtId="14" fontId="15" fillId="6" borderId="3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17" fillId="0" borderId="0" xfId="0" applyFont="1"/>
    <xf numFmtId="0" fontId="11" fillId="0" borderId="0" xfId="0" applyFont="1"/>
    <xf numFmtId="0" fontId="15" fillId="6" borderId="57" xfId="0" applyNumberFormat="1" applyFont="1" applyFill="1" applyBorder="1" applyAlignment="1" applyProtection="1">
      <alignment horizontal="center" vertical="center" wrapText="1"/>
      <protection locked="0"/>
    </xf>
    <xf numFmtId="14" fontId="15" fillId="6" borderId="32" xfId="0" applyNumberFormat="1" applyFont="1" applyFill="1" applyBorder="1" applyAlignment="1" applyProtection="1">
      <alignment horizontal="center" vertical="center" wrapText="1"/>
      <protection locked="0"/>
    </xf>
    <xf numFmtId="166" fontId="18" fillId="6" borderId="34" xfId="0" applyNumberFormat="1" applyFont="1" applyFill="1" applyBorder="1" applyAlignment="1" applyProtection="1">
      <alignment horizontal="center" vertical="center" shrinkToFit="1"/>
      <protection locked="0"/>
    </xf>
    <xf numFmtId="0" fontId="18" fillId="6" borderId="34" xfId="0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>
      <alignment horizontal="left" vertical="center" indent="1"/>
    </xf>
    <xf numFmtId="0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Border="1" applyAlignment="1">
      <alignment horizontal="left" indent="1"/>
    </xf>
    <xf numFmtId="0" fontId="0" fillId="0" borderId="14" xfId="0" applyBorder="1"/>
    <xf numFmtId="0" fontId="1" fillId="3" borderId="65" xfId="0" applyFont="1" applyFill="1" applyBorder="1" applyAlignment="1" applyProtection="1">
      <alignment horizontal="left" vertical="center" indent="1"/>
    </xf>
    <xf numFmtId="0" fontId="1" fillId="3" borderId="47" xfId="0" applyFont="1" applyFill="1" applyBorder="1" applyAlignment="1" applyProtection="1">
      <alignment horizontal="left" vertical="center" indent="1"/>
    </xf>
    <xf numFmtId="0" fontId="15" fillId="6" borderId="68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69" xfId="0" applyNumberFormat="1" applyFont="1" applyFill="1" applyBorder="1" applyAlignment="1" applyProtection="1">
      <alignment horizontal="center" vertical="center"/>
    </xf>
    <xf numFmtId="164" fontId="1" fillId="3" borderId="70" xfId="0" applyNumberFormat="1" applyFont="1" applyFill="1" applyBorder="1" applyAlignment="1" applyProtection="1">
      <alignment horizontal="center" vertical="center"/>
    </xf>
    <xf numFmtId="0" fontId="1" fillId="8" borderId="51" xfId="0" applyNumberFormat="1" applyFont="1" applyFill="1" applyBorder="1" applyAlignment="1" applyProtection="1">
      <alignment horizontal="right" vertical="center" wrapText="1" indent="1"/>
    </xf>
    <xf numFmtId="0" fontId="1" fillId="4" borderId="58" xfId="0" applyNumberFormat="1" applyFont="1" applyFill="1" applyBorder="1" applyAlignment="1" applyProtection="1">
      <alignment horizontal="left" vertical="center" indent="1"/>
    </xf>
    <xf numFmtId="164" fontId="1" fillId="4" borderId="59" xfId="0" applyNumberFormat="1" applyFont="1" applyFill="1" applyBorder="1" applyAlignment="1" applyProtection="1">
      <alignment horizontal="center" vertical="center"/>
    </xf>
    <xf numFmtId="0" fontId="1" fillId="4" borderId="53" xfId="0" applyNumberFormat="1" applyFont="1" applyFill="1" applyBorder="1" applyAlignment="1" applyProtection="1">
      <alignment horizontal="left" vertical="center" indent="1"/>
    </xf>
    <xf numFmtId="164" fontId="1" fillId="4" borderId="7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left" vertical="center" indent="1"/>
    </xf>
    <xf numFmtId="0" fontId="1" fillId="3" borderId="16" xfId="0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horizontal="left" vertical="center" indent="1"/>
    </xf>
    <xf numFmtId="0" fontId="3" fillId="4" borderId="47" xfId="0" applyFont="1" applyFill="1" applyBorder="1" applyAlignment="1">
      <alignment horizontal="left" vertical="center" indent="1"/>
    </xf>
    <xf numFmtId="0" fontId="3" fillId="4" borderId="49" xfId="0" applyFont="1" applyFill="1" applyBorder="1" applyAlignment="1">
      <alignment horizontal="left" vertical="center" indent="1"/>
    </xf>
    <xf numFmtId="0" fontId="3" fillId="3" borderId="47" xfId="0" applyFont="1" applyFill="1" applyBorder="1" applyAlignment="1">
      <alignment horizontal="left" vertical="center" indent="1"/>
    </xf>
    <xf numFmtId="0" fontId="3" fillId="3" borderId="49" xfId="0" applyFont="1" applyFill="1" applyBorder="1" applyAlignment="1">
      <alignment horizontal="left" vertical="center" indent="1"/>
    </xf>
    <xf numFmtId="0" fontId="3" fillId="4" borderId="53" xfId="0" applyFont="1" applyFill="1" applyBorder="1" applyAlignment="1">
      <alignment horizontal="left" vertical="center" indent="1"/>
    </xf>
    <xf numFmtId="0" fontId="3" fillId="4" borderId="54" xfId="0" applyFont="1" applyFill="1" applyBorder="1" applyAlignment="1">
      <alignment horizontal="left" vertical="center" indent="1"/>
    </xf>
    <xf numFmtId="0" fontId="7" fillId="2" borderId="19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  <xf numFmtId="0" fontId="7" fillId="3" borderId="22" xfId="0" quotePrefix="1" applyFont="1" applyFill="1" applyBorder="1" applyAlignment="1">
      <alignment horizontal="left" vertical="center" wrapText="1"/>
    </xf>
    <xf numFmtId="0" fontId="7" fillId="3" borderId="23" xfId="0" quotePrefix="1" applyFont="1" applyFill="1" applyBorder="1" applyAlignment="1">
      <alignment horizontal="left" vertical="center" wrapText="1"/>
    </xf>
    <xf numFmtId="0" fontId="7" fillId="3" borderId="24" xfId="0" quotePrefix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4" borderId="26" xfId="0" quotePrefix="1" applyFont="1" applyFill="1" applyBorder="1" applyAlignment="1">
      <alignment horizontal="left" vertical="center" wrapText="1"/>
    </xf>
    <xf numFmtId="0" fontId="7" fillId="4" borderId="27" xfId="0" quotePrefix="1" applyFont="1" applyFill="1" applyBorder="1" applyAlignment="1">
      <alignment horizontal="left" vertical="center" wrapText="1"/>
    </xf>
    <xf numFmtId="0" fontId="7" fillId="4" borderId="28" xfId="0" quotePrefix="1" applyFont="1" applyFill="1" applyBorder="1" applyAlignment="1">
      <alignment horizontal="left" vertical="center" wrapText="1"/>
    </xf>
    <xf numFmtId="0" fontId="7" fillId="4" borderId="22" xfId="0" quotePrefix="1" applyFont="1" applyFill="1" applyBorder="1" applyAlignment="1">
      <alignment horizontal="left" vertical="center" wrapText="1"/>
    </xf>
    <xf numFmtId="0" fontId="7" fillId="4" borderId="23" xfId="0" quotePrefix="1" applyFont="1" applyFill="1" applyBorder="1" applyAlignment="1">
      <alignment horizontal="left" vertical="center" wrapText="1"/>
    </xf>
    <xf numFmtId="0" fontId="7" fillId="4" borderId="24" xfId="0" quotePrefix="1" applyFont="1" applyFill="1" applyBorder="1" applyAlignment="1">
      <alignment horizontal="left" vertical="center" wrapText="1"/>
    </xf>
    <xf numFmtId="0" fontId="7" fillId="3" borderId="26" xfId="0" quotePrefix="1" applyFont="1" applyFill="1" applyBorder="1" applyAlignment="1">
      <alignment horizontal="left" vertical="center" wrapText="1"/>
    </xf>
    <xf numFmtId="0" fontId="7" fillId="3" borderId="27" xfId="0" quotePrefix="1" applyFont="1" applyFill="1" applyBorder="1" applyAlignment="1">
      <alignment horizontal="left" vertical="center" wrapText="1"/>
    </xf>
    <xf numFmtId="0" fontId="7" fillId="3" borderId="28" xfId="0" quotePrefix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164" fontId="2" fillId="5" borderId="35" xfId="0" applyNumberFormat="1" applyFont="1" applyFill="1" applyBorder="1" applyAlignment="1" applyProtection="1">
      <alignment horizontal="center" vertical="center"/>
    </xf>
    <xf numFmtId="164" fontId="1" fillId="5" borderId="36" xfId="0" applyNumberFormat="1" applyFont="1" applyFill="1" applyBorder="1" applyAlignment="1" applyProtection="1">
      <alignment horizontal="center" vertical="center"/>
    </xf>
    <xf numFmtId="14" fontId="1" fillId="8" borderId="68" xfId="0" applyNumberFormat="1" applyFont="1" applyFill="1" applyBorder="1" applyAlignment="1" applyProtection="1">
      <alignment horizontal="left" vertical="center" indent="1"/>
    </xf>
    <xf numFmtId="0" fontId="0" fillId="0" borderId="64" xfId="0" applyBorder="1" applyAlignment="1" applyProtection="1">
      <alignment horizontal="left" indent="1"/>
    </xf>
    <xf numFmtId="0" fontId="0" fillId="0" borderId="2" xfId="0" applyBorder="1" applyAlignment="1" applyProtection="1">
      <alignment horizontal="left" indent="1"/>
    </xf>
    <xf numFmtId="0" fontId="1" fillId="3" borderId="63" xfId="0" quotePrefix="1" applyFont="1" applyFill="1" applyBorder="1" applyAlignment="1" applyProtection="1">
      <alignment horizontal="left" vertical="center" indent="1"/>
    </xf>
    <xf numFmtId="0" fontId="0" fillId="0" borderId="66" xfId="0" applyBorder="1" applyAlignment="1" applyProtection="1">
      <alignment horizontal="left" indent="1"/>
    </xf>
    <xf numFmtId="0" fontId="0" fillId="0" borderId="67" xfId="0" applyBorder="1" applyAlignment="1" applyProtection="1">
      <alignment horizontal="left" indent="1"/>
    </xf>
    <xf numFmtId="0" fontId="1" fillId="4" borderId="59" xfId="0" quotePrefix="1" applyNumberFormat="1" applyFont="1" applyFill="1" applyBorder="1" applyAlignment="1" applyProtection="1">
      <alignment horizontal="left" vertical="center" indent="1"/>
    </xf>
    <xf numFmtId="0" fontId="0" fillId="0" borderId="60" xfId="0" applyBorder="1" applyAlignment="1" applyProtection="1">
      <alignment horizontal="left" indent="1"/>
    </xf>
    <xf numFmtId="0" fontId="0" fillId="0" borderId="61" xfId="0" applyBorder="1" applyAlignment="1" applyProtection="1">
      <alignment horizontal="left" indent="1"/>
    </xf>
    <xf numFmtId="0" fontId="1" fillId="3" borderId="59" xfId="0" quotePrefix="1" applyFont="1" applyFill="1" applyBorder="1" applyAlignment="1" applyProtection="1">
      <alignment horizontal="left" vertical="center" indent="1"/>
    </xf>
    <xf numFmtId="0" fontId="1" fillId="4" borderId="62" xfId="0" quotePrefix="1" applyNumberFormat="1" applyFont="1" applyFill="1" applyBorder="1" applyAlignment="1" applyProtection="1">
      <alignment horizontal="left" vertical="center" indent="1"/>
    </xf>
    <xf numFmtId="0" fontId="0" fillId="0" borderId="18" xfId="0" applyBorder="1" applyAlignment="1" applyProtection="1">
      <alignment horizontal="left" indent="1"/>
    </xf>
    <xf numFmtId="0" fontId="0" fillId="0" borderId="4" xfId="0" applyBorder="1" applyAlignment="1" applyProtection="1">
      <alignment horizontal="left" indent="1"/>
    </xf>
    <xf numFmtId="164" fontId="1" fillId="3" borderId="59" xfId="0" quotePrefix="1" applyNumberFormat="1" applyFont="1" applyFill="1" applyBorder="1" applyAlignment="1" applyProtection="1">
      <alignment horizontal="left" vertical="center" indent="1"/>
    </xf>
    <xf numFmtId="0" fontId="1" fillId="3" borderId="59" xfId="0" applyFont="1" applyFill="1" applyBorder="1" applyAlignment="1" applyProtection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9933"/>
      <color rgb="FF0000FF"/>
      <color rgb="FF66FFFF"/>
      <color rgb="FFCCFF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2" fmlaLink="$C$5" max="3000" min="1900" page="10" val="202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35</xdr:row>
      <xdr:rowOff>152400</xdr:rowOff>
    </xdr:from>
    <xdr:to>
      <xdr:col>10</xdr:col>
      <xdr:colOff>28575</xdr:colOff>
      <xdr:row>35</xdr:row>
      <xdr:rowOff>904875</xdr:rowOff>
    </xdr:to>
    <xdr:pic>
      <xdr:nvPicPr>
        <xdr:cNvPr id="1025" name="Picture 1" descr="D:\Eigene Dateien\Eigene Webs\style\Zeit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257925"/>
          <a:ext cx="86487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3</xdr:row>
          <xdr:rowOff>180975</xdr:rowOff>
        </xdr:from>
        <xdr:to>
          <xdr:col>1</xdr:col>
          <xdr:colOff>790575</xdr:colOff>
          <xdr:row>5</xdr:row>
          <xdr:rowOff>0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>
    <xdr:from>
      <xdr:col>0</xdr:col>
      <xdr:colOff>1570089</xdr:colOff>
      <xdr:row>39</xdr:row>
      <xdr:rowOff>44245</xdr:rowOff>
    </xdr:from>
    <xdr:to>
      <xdr:col>0</xdr:col>
      <xdr:colOff>1797460</xdr:colOff>
      <xdr:row>39</xdr:row>
      <xdr:rowOff>242733</xdr:rowOff>
    </xdr:to>
    <xdr:sp macro="" textlink="">
      <xdr:nvSpPr>
        <xdr:cNvPr id="2" name="Her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570089" y="9308076"/>
          <a:ext cx="227371" cy="198488"/>
        </a:xfrm>
        <a:prstGeom prst="heart">
          <a:avLst/>
        </a:prstGeom>
        <a:gradFill flip="none" rotWithShape="1">
          <a:gsLst>
            <a:gs pos="0">
              <a:srgbClr val="FF0000"/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showGridLines="0" workbookViewId="0"/>
  </sheetViews>
  <sheetFormatPr baseColWidth="10" defaultRowHeight="12.75" x14ac:dyDescent="0.2"/>
  <cols>
    <col min="1" max="2" width="14.7109375" style="1" customWidth="1"/>
    <col min="3" max="8" width="12.7109375" style="2" customWidth="1"/>
    <col min="9" max="9" width="12.7109375" style="1" customWidth="1"/>
    <col min="10" max="16384" width="11.42578125" style="1"/>
  </cols>
  <sheetData>
    <row r="1" spans="1:8" ht="39.75" customHeight="1" thickBot="1" x14ac:dyDescent="0.25">
      <c r="A1" s="83" t="s">
        <v>50</v>
      </c>
      <c r="B1" s="83"/>
      <c r="C1" s="83"/>
      <c r="D1" s="83"/>
      <c r="E1" s="83"/>
      <c r="F1" s="83"/>
      <c r="G1" s="83"/>
      <c r="H1" s="83"/>
    </row>
    <row r="2" spans="1:8" ht="21.95" customHeight="1" thickTop="1" x14ac:dyDescent="0.2">
      <c r="A2" s="77" t="s">
        <v>51</v>
      </c>
      <c r="B2" s="78"/>
      <c r="C2" s="47">
        <v>1</v>
      </c>
      <c r="D2" s="47">
        <v>2</v>
      </c>
      <c r="E2" s="47" t="s">
        <v>0</v>
      </c>
      <c r="F2" s="47">
        <v>40179</v>
      </c>
      <c r="G2" s="47" t="s">
        <v>0</v>
      </c>
      <c r="H2" s="48">
        <v>2958465</v>
      </c>
    </row>
    <row r="3" spans="1:8" ht="21.95" customHeight="1" thickBot="1" x14ac:dyDescent="0.25">
      <c r="A3" s="79" t="s">
        <v>52</v>
      </c>
      <c r="B3" s="80"/>
      <c r="C3" s="22">
        <f>C2</f>
        <v>1</v>
      </c>
      <c r="D3" s="22">
        <f>D2</f>
        <v>2</v>
      </c>
      <c r="E3" s="22" t="s">
        <v>0</v>
      </c>
      <c r="F3" s="22">
        <f>F2</f>
        <v>40179</v>
      </c>
      <c r="G3" s="22" t="s">
        <v>0</v>
      </c>
      <c r="H3" s="23">
        <f>H2</f>
        <v>2958465</v>
      </c>
    </row>
    <row r="4" spans="1:8" ht="13.5" thickTop="1" x14ac:dyDescent="0.2">
      <c r="A4" s="81"/>
      <c r="B4" s="81"/>
    </row>
    <row r="5" spans="1:8" x14ac:dyDescent="0.2">
      <c r="A5" s="75" t="s">
        <v>53</v>
      </c>
      <c r="B5" s="75"/>
      <c r="C5" s="3" t="s">
        <v>1</v>
      </c>
      <c r="D5" s="9">
        <v>43110</v>
      </c>
    </row>
    <row r="6" spans="1:8" x14ac:dyDescent="0.2">
      <c r="A6" s="17"/>
      <c r="B6" s="17"/>
      <c r="C6" s="2" t="s">
        <v>2</v>
      </c>
      <c r="D6" s="10">
        <v>43458</v>
      </c>
    </row>
    <row r="7" spans="1:8" x14ac:dyDescent="0.2">
      <c r="A7" s="17"/>
      <c r="B7" s="17"/>
      <c r="C7" s="3"/>
    </row>
    <row r="8" spans="1:8" x14ac:dyDescent="0.2">
      <c r="A8" s="73" t="s">
        <v>54</v>
      </c>
      <c r="B8" s="17"/>
      <c r="D8" s="11">
        <f>D6-D5</f>
        <v>348</v>
      </c>
      <c r="E8" s="4" t="s">
        <v>10</v>
      </c>
    </row>
    <row r="9" spans="1:8" x14ac:dyDescent="0.2">
      <c r="A9" s="73" t="s">
        <v>55</v>
      </c>
      <c r="B9" s="17"/>
      <c r="D9" s="5" t="s">
        <v>16</v>
      </c>
    </row>
    <row r="10" spans="1:8" s="12" customFormat="1" ht="13.5" thickBot="1" x14ac:dyDescent="0.25">
      <c r="A10" s="82"/>
      <c r="B10" s="82"/>
      <c r="C10" s="13"/>
      <c r="D10" s="13"/>
      <c r="E10" s="13"/>
      <c r="F10" s="13"/>
      <c r="G10" s="13"/>
      <c r="H10" s="13"/>
    </row>
    <row r="11" spans="1:8" ht="39.75" customHeight="1" thickTop="1" x14ac:dyDescent="0.2">
      <c r="A11" s="76" t="s">
        <v>56</v>
      </c>
      <c r="B11" s="76"/>
      <c r="C11" s="76"/>
      <c r="D11" s="76"/>
      <c r="E11" s="76"/>
      <c r="F11" s="76"/>
      <c r="G11" s="76"/>
      <c r="H11" s="76"/>
    </row>
    <row r="12" spans="1:8" ht="13.5" thickBot="1" x14ac:dyDescent="0.25">
      <c r="A12" s="145"/>
      <c r="B12" s="145"/>
    </row>
    <row r="13" spans="1:8" ht="21.95" customHeight="1" thickTop="1" x14ac:dyDescent="0.2">
      <c r="A13" s="77" t="s">
        <v>57</v>
      </c>
      <c r="B13" s="78"/>
      <c r="C13" s="45">
        <v>0</v>
      </c>
      <c r="D13" s="45">
        <v>0.25</v>
      </c>
      <c r="E13" s="45">
        <v>0.29166666666666669</v>
      </c>
      <c r="F13" s="45">
        <v>0.5</v>
      </c>
      <c r="G13" s="45">
        <v>0.75</v>
      </c>
      <c r="H13" s="46">
        <v>0.99930555555555556</v>
      </c>
    </row>
    <row r="14" spans="1:8" ht="21.95" customHeight="1" thickBot="1" x14ac:dyDescent="0.25">
      <c r="A14" s="79" t="s">
        <v>58</v>
      </c>
      <c r="B14" s="80"/>
      <c r="C14" s="22">
        <f t="shared" ref="C14:H14" si="0">C13</f>
        <v>0</v>
      </c>
      <c r="D14" s="22">
        <f t="shared" si="0"/>
        <v>0.25</v>
      </c>
      <c r="E14" s="22">
        <f t="shared" si="0"/>
        <v>0.29166666666666669</v>
      </c>
      <c r="F14" s="22">
        <f t="shared" si="0"/>
        <v>0.5</v>
      </c>
      <c r="G14" s="22">
        <f t="shared" si="0"/>
        <v>0.75</v>
      </c>
      <c r="H14" s="22">
        <f t="shared" si="0"/>
        <v>0.99930555555555556</v>
      </c>
    </row>
    <row r="15" spans="1:8" ht="13.5" thickTop="1" x14ac:dyDescent="0.2">
      <c r="A15" s="16"/>
      <c r="B15" s="16"/>
    </row>
    <row r="16" spans="1:8" x14ac:dyDescent="0.2">
      <c r="A16" s="17"/>
      <c r="B16" s="2"/>
    </row>
    <row r="17" spans="1:10" ht="25.5" customHeight="1" x14ac:dyDescent="0.2">
      <c r="A17" s="75" t="s">
        <v>69</v>
      </c>
      <c r="B17" s="75"/>
      <c r="C17" s="75"/>
      <c r="D17" s="75"/>
      <c r="E17" s="75"/>
      <c r="F17" s="75"/>
      <c r="G17" s="75"/>
      <c r="H17" s="1"/>
    </row>
    <row r="18" spans="1:10" x14ac:dyDescent="0.2">
      <c r="A18" s="73" t="s">
        <v>59</v>
      </c>
      <c r="B18" s="2"/>
      <c r="G18" s="1"/>
      <c r="H18" s="1"/>
    </row>
    <row r="19" spans="1:10" x14ac:dyDescent="0.2">
      <c r="A19" s="73" t="s">
        <v>60</v>
      </c>
      <c r="B19" s="2"/>
      <c r="G19" s="1"/>
      <c r="H19" s="1"/>
    </row>
    <row r="20" spans="1:10" ht="13.5" thickBot="1" x14ac:dyDescent="0.25">
      <c r="A20" s="2"/>
      <c r="B20" s="2"/>
    </row>
    <row r="21" spans="1:10" ht="27.95" customHeight="1" thickTop="1" x14ac:dyDescent="0.2">
      <c r="A21" s="6" t="s">
        <v>3</v>
      </c>
      <c r="B21" s="7" t="s">
        <v>4</v>
      </c>
      <c r="C21" s="7" t="s">
        <v>5</v>
      </c>
      <c r="D21" s="7" t="s">
        <v>6</v>
      </c>
      <c r="E21" s="7" t="s">
        <v>7</v>
      </c>
      <c r="F21" s="8" t="s">
        <v>8</v>
      </c>
      <c r="G21" s="139" t="s">
        <v>9</v>
      </c>
      <c r="H21" s="140"/>
      <c r="I21" s="140"/>
      <c r="J21" s="141"/>
    </row>
    <row r="22" spans="1:10" ht="21.95" customHeight="1" x14ac:dyDescent="0.2">
      <c r="A22" s="94">
        <v>0.33333333333333331</v>
      </c>
      <c r="B22" s="95">
        <v>0.70833333333333337</v>
      </c>
      <c r="C22" s="36">
        <f>IF(A22&lt;B22,B22-A22,1-A22+B22)</f>
        <v>0.37500000000000006</v>
      </c>
      <c r="D22" s="31">
        <f>IF(A22&lt;B22,B22-A22,1-A22+B22)</f>
        <v>0.37500000000000006</v>
      </c>
      <c r="E22" s="36">
        <f>IF(A22&lt;B22,B22-A22,1-A22+B22)*24</f>
        <v>9.0000000000000018</v>
      </c>
      <c r="F22" s="37">
        <f>IF(A22&lt;B22,B22-A22,1-A22+B22)*1440</f>
        <v>540.00000000000011</v>
      </c>
      <c r="G22" s="142" t="s">
        <v>11</v>
      </c>
      <c r="H22" s="143"/>
      <c r="I22" s="143"/>
      <c r="J22" s="144"/>
    </row>
    <row r="23" spans="1:10" ht="21.95" customHeight="1" x14ac:dyDescent="0.2">
      <c r="A23" s="98">
        <v>0.70833333333333337</v>
      </c>
      <c r="B23" s="99">
        <v>0.97916666666666663</v>
      </c>
      <c r="C23" s="24">
        <f>IF(A23&lt;B23,B23-A23,1-A23+B23)</f>
        <v>0.27083333333333326</v>
      </c>
      <c r="D23" s="25">
        <f>IF(A23&lt;B23,B23-A23,1-A23+B23)</f>
        <v>0.27083333333333326</v>
      </c>
      <c r="E23" s="24">
        <f>IF(A23&lt;B23,B23-A23,1-A23+B23)*24</f>
        <v>6.4999999999999982</v>
      </c>
      <c r="F23" s="26">
        <f>IF(A23&lt;B23,B23-A23,1-A23+B23)*1440</f>
        <v>389.99999999999989</v>
      </c>
      <c r="G23" s="149" t="s">
        <v>12</v>
      </c>
      <c r="H23" s="150"/>
      <c r="I23" s="150"/>
      <c r="J23" s="151"/>
    </row>
    <row r="24" spans="1:10" ht="21.95" customHeight="1" thickBot="1" x14ac:dyDescent="0.25">
      <c r="A24" s="96">
        <v>0.70833333333333337</v>
      </c>
      <c r="B24" s="97">
        <v>6.25E-2</v>
      </c>
      <c r="C24" s="33">
        <f>IF(A24&lt;B24,B24-A24,1-A24+B24)</f>
        <v>0.35416666666666663</v>
      </c>
      <c r="D24" s="34">
        <f>IF(A24&lt;B24,B24-A24,1-A24+B24)</f>
        <v>0.35416666666666663</v>
      </c>
      <c r="E24" s="33">
        <f>IF(A24&lt;B24,B24-A24,1-A24+B24)*24</f>
        <v>8.5</v>
      </c>
      <c r="F24" s="35">
        <f>IF(A24&lt;B24,B24-A24,1-A24+B24)*1440</f>
        <v>509.99999999999994</v>
      </c>
      <c r="G24" s="152" t="s">
        <v>13</v>
      </c>
      <c r="H24" s="153"/>
      <c r="I24" s="153"/>
      <c r="J24" s="154"/>
    </row>
    <row r="25" spans="1:10" ht="13.5" thickTop="1" x14ac:dyDescent="0.2">
      <c r="A25" s="17"/>
      <c r="B25" s="2"/>
      <c r="G25" s="1"/>
      <c r="H25" s="1"/>
    </row>
    <row r="26" spans="1:10" ht="25.5" customHeight="1" thickBot="1" x14ac:dyDescent="0.25">
      <c r="A26" s="75" t="s">
        <v>113</v>
      </c>
      <c r="B26" s="75"/>
      <c r="C26" s="75"/>
      <c r="D26" s="75"/>
      <c r="E26" s="75"/>
      <c r="F26" s="75"/>
      <c r="G26" s="75"/>
      <c r="H26" s="1"/>
    </row>
    <row r="27" spans="1:10" ht="27.95" customHeight="1" thickTop="1" x14ac:dyDescent="0.2">
      <c r="A27" s="6" t="s">
        <v>3</v>
      </c>
      <c r="B27" s="7" t="s">
        <v>4</v>
      </c>
      <c r="C27" s="7" t="s">
        <v>5</v>
      </c>
      <c r="D27" s="7" t="s">
        <v>6</v>
      </c>
      <c r="E27" s="7" t="s">
        <v>7</v>
      </c>
      <c r="F27" s="8" t="s">
        <v>8</v>
      </c>
      <c r="G27" s="139" t="s">
        <v>9</v>
      </c>
      <c r="H27" s="140"/>
      <c r="I27" s="140"/>
      <c r="J27" s="141"/>
    </row>
    <row r="28" spans="1:10" ht="21.95" customHeight="1" x14ac:dyDescent="0.2">
      <c r="A28" s="94">
        <v>0.33333333333333331</v>
      </c>
      <c r="B28" s="95">
        <v>0.70833333333333337</v>
      </c>
      <c r="C28" s="36">
        <f>B28-A28+N(B28&lt;A28)</f>
        <v>0.37500000000000006</v>
      </c>
      <c r="D28" s="31">
        <f>B28-A28+N(B28&lt;A28)</f>
        <v>0.37500000000000006</v>
      </c>
      <c r="E28" s="36">
        <f>(B28-A28+N(B28&lt;A28))*24</f>
        <v>9.0000000000000018</v>
      </c>
      <c r="F28" s="32">
        <f>(B28-A28+N(B28&lt;A28))*1440</f>
        <v>540.00000000000011</v>
      </c>
      <c r="G28" s="142" t="s">
        <v>114</v>
      </c>
      <c r="H28" s="143"/>
      <c r="I28" s="143"/>
      <c r="J28" s="144"/>
    </row>
    <row r="29" spans="1:10" ht="21.95" customHeight="1" x14ac:dyDescent="0.2">
      <c r="A29" s="98">
        <v>0.70833333333333337</v>
      </c>
      <c r="B29" s="99">
        <v>0.97916666666666663</v>
      </c>
      <c r="C29" s="24">
        <f>B29-A29+N(B29&lt;A29)</f>
        <v>0.27083333333333326</v>
      </c>
      <c r="D29" s="25">
        <f t="shared" ref="D29:D30" si="1">B29-A29+N(B29&lt;A29)</f>
        <v>0.27083333333333326</v>
      </c>
      <c r="E29" s="24">
        <f t="shared" ref="E29:E30" si="2">(B29-A29+N(B29&lt;A29))*24</f>
        <v>6.4999999999999982</v>
      </c>
      <c r="F29" s="26">
        <f t="shared" ref="F29:F30" si="3">(B29-A29+N(B29&lt;A29))*1440</f>
        <v>389.99999999999989</v>
      </c>
      <c r="G29" s="149" t="s">
        <v>115</v>
      </c>
      <c r="H29" s="150"/>
      <c r="I29" s="150"/>
      <c r="J29" s="151"/>
    </row>
    <row r="30" spans="1:10" ht="21.95" customHeight="1" thickBot="1" x14ac:dyDescent="0.25">
      <c r="A30" s="96">
        <v>0.70833333333333337</v>
      </c>
      <c r="B30" s="97">
        <v>6.25E-2</v>
      </c>
      <c r="C30" s="33">
        <f>B30-A30+N(B30&lt;A30)</f>
        <v>0.35416666666666663</v>
      </c>
      <c r="D30" s="34">
        <f t="shared" si="1"/>
        <v>0.35416666666666663</v>
      </c>
      <c r="E30" s="33">
        <f t="shared" si="2"/>
        <v>8.5</v>
      </c>
      <c r="F30" s="35">
        <f t="shared" si="3"/>
        <v>509.99999999999994</v>
      </c>
      <c r="G30" s="152" t="s">
        <v>116</v>
      </c>
      <c r="H30" s="153"/>
      <c r="I30" s="153"/>
      <c r="J30" s="154"/>
    </row>
    <row r="31" spans="1:10" ht="13.5" thickTop="1" x14ac:dyDescent="0.2">
      <c r="A31" s="73"/>
      <c r="B31" s="129"/>
      <c r="C31" s="129"/>
      <c r="D31" s="129"/>
      <c r="E31" s="129"/>
      <c r="F31" s="129"/>
      <c r="G31" s="1"/>
      <c r="H31" s="1"/>
    </row>
    <row r="32" spans="1:10" x14ac:dyDescent="0.2">
      <c r="A32" s="73" t="s">
        <v>118</v>
      </c>
      <c r="B32" s="129"/>
      <c r="C32" s="129"/>
      <c r="D32" s="129"/>
      <c r="E32" s="129"/>
      <c r="F32" s="129"/>
      <c r="G32" s="1"/>
      <c r="H32" s="1"/>
    </row>
    <row r="33" spans="1:11" x14ac:dyDescent="0.2">
      <c r="A33" s="130" t="s">
        <v>121</v>
      </c>
      <c r="B33" s="129"/>
      <c r="C33" s="129"/>
      <c r="D33" s="129"/>
      <c r="E33" s="129"/>
      <c r="F33" s="129"/>
      <c r="G33" s="1"/>
      <c r="H33" s="1"/>
    </row>
    <row r="34" spans="1:11" x14ac:dyDescent="0.2">
      <c r="A34" s="73" t="s">
        <v>117</v>
      </c>
      <c r="B34" s="129"/>
      <c r="C34" s="129"/>
      <c r="D34" s="129"/>
      <c r="E34" s="129"/>
      <c r="F34" s="129"/>
      <c r="G34" s="1"/>
      <c r="H34" s="1"/>
    </row>
    <row r="35" spans="1:11" x14ac:dyDescent="0.2">
      <c r="A35" s="73" t="s">
        <v>122</v>
      </c>
      <c r="B35" s="129"/>
      <c r="C35" s="129"/>
      <c r="D35" s="129"/>
      <c r="E35" s="129"/>
      <c r="F35" s="129"/>
      <c r="G35" s="1"/>
      <c r="H35" s="1"/>
    </row>
    <row r="36" spans="1:11" s="14" customFormat="1" ht="77.25" customHeight="1" x14ac:dyDescent="0.2">
      <c r="A36" s="155"/>
      <c r="B36" s="155"/>
      <c r="C36" s="155"/>
      <c r="D36" s="155"/>
      <c r="E36" s="155"/>
      <c r="F36" s="155"/>
      <c r="G36" s="155"/>
      <c r="H36" s="155"/>
      <c r="I36" s="155"/>
      <c r="J36" s="155"/>
    </row>
    <row r="37" spans="1:11" s="14" customFormat="1" ht="25.5" customHeight="1" x14ac:dyDescent="0.2">
      <c r="A37" s="74" t="s">
        <v>68</v>
      </c>
      <c r="C37" s="15"/>
      <c r="D37" s="15"/>
      <c r="E37" s="15"/>
      <c r="F37" s="15"/>
      <c r="G37" s="15"/>
      <c r="H37" s="15"/>
    </row>
    <row r="38" spans="1:11" s="14" customFormat="1" ht="13.5" thickBot="1" x14ac:dyDescent="0.25">
      <c r="C38" s="15"/>
      <c r="D38" s="15"/>
      <c r="E38" s="15"/>
      <c r="F38" s="15"/>
      <c r="G38" s="15"/>
      <c r="H38" s="15"/>
    </row>
    <row r="39" spans="1:11" ht="26.25" thickTop="1" x14ac:dyDescent="0.2">
      <c r="A39" s="6" t="s">
        <v>3</v>
      </c>
      <c r="B39" s="7" t="s">
        <v>4</v>
      </c>
      <c r="C39" s="7" t="s">
        <v>5</v>
      </c>
      <c r="D39" s="7" t="s">
        <v>6</v>
      </c>
      <c r="E39" s="7" t="s">
        <v>7</v>
      </c>
      <c r="F39" s="8" t="s">
        <v>8</v>
      </c>
      <c r="G39" s="139" t="s">
        <v>9</v>
      </c>
      <c r="H39" s="140"/>
      <c r="I39" s="140"/>
      <c r="J39" s="141"/>
    </row>
    <row r="40" spans="1:11" ht="21.95" customHeight="1" x14ac:dyDescent="0.2">
      <c r="A40" s="103">
        <v>0.33333333333333331</v>
      </c>
      <c r="B40" s="95">
        <v>0.70833333333333337</v>
      </c>
      <c r="C40" s="30">
        <f>B40-A40</f>
        <v>0.37500000000000006</v>
      </c>
      <c r="D40" s="31">
        <f>B40-A40</f>
        <v>0.37500000000000006</v>
      </c>
      <c r="E40" s="30">
        <f>(B40-A40)*24</f>
        <v>9.0000000000000018</v>
      </c>
      <c r="F40" s="32">
        <f>(B40-A40)*1440</f>
        <v>540.00000000000011</v>
      </c>
      <c r="G40" s="142" t="s">
        <v>14</v>
      </c>
      <c r="H40" s="143"/>
      <c r="I40" s="143"/>
      <c r="J40" s="144"/>
    </row>
    <row r="41" spans="1:11" ht="21.95" customHeight="1" thickBot="1" x14ac:dyDescent="0.25">
      <c r="A41" s="100">
        <v>0.70833333333333337</v>
      </c>
      <c r="B41" s="101">
        <v>0.97916666666666663</v>
      </c>
      <c r="C41" s="27">
        <f>B41-A41</f>
        <v>0.27083333333333326</v>
      </c>
      <c r="D41" s="28">
        <f>B41-A41</f>
        <v>0.27083333333333326</v>
      </c>
      <c r="E41" s="27">
        <f>(B41-A41)*24</f>
        <v>6.4999999999999982</v>
      </c>
      <c r="F41" s="29">
        <f>(B41-A41)*1440</f>
        <v>389.99999999999989</v>
      </c>
      <c r="G41" s="146" t="s">
        <v>15</v>
      </c>
      <c r="H41" s="147"/>
      <c r="I41" s="147"/>
      <c r="J41" s="148"/>
    </row>
    <row r="42" spans="1:11" ht="13.5" thickTop="1" x14ac:dyDescent="0.2">
      <c r="A42" s="17"/>
      <c r="B42" s="2"/>
      <c r="G42" s="1"/>
      <c r="H42" s="1"/>
    </row>
    <row r="43" spans="1:11" x14ac:dyDescent="0.2">
      <c r="A43" s="73" t="s">
        <v>61</v>
      </c>
      <c r="B43" s="2"/>
      <c r="G43" s="1"/>
      <c r="H43" s="1"/>
    </row>
    <row r="44" spans="1:11" s="12" customFormat="1" ht="13.5" thickBot="1" x14ac:dyDescent="0.25">
      <c r="C44" s="13"/>
      <c r="D44" s="13"/>
      <c r="E44" s="13"/>
      <c r="F44" s="13"/>
      <c r="G44" s="13"/>
      <c r="H44" s="13"/>
    </row>
    <row r="45" spans="1:11" s="14" customFormat="1" ht="39.75" customHeight="1" thickTop="1" thickBot="1" x14ac:dyDescent="0.25">
      <c r="A45" s="67" t="s">
        <v>62</v>
      </c>
    </row>
    <row r="46" spans="1:11" ht="21.95" customHeight="1" thickTop="1" thickBot="1" x14ac:dyDescent="0.25">
      <c r="A46" s="131" t="s">
        <v>30</v>
      </c>
      <c r="B46" s="132"/>
      <c r="C46" s="104">
        <v>43101</v>
      </c>
      <c r="D46" s="105">
        <v>42948</v>
      </c>
      <c r="E46" s="105">
        <v>43313</v>
      </c>
      <c r="F46" s="106">
        <v>43430</v>
      </c>
      <c r="G46"/>
      <c r="H46" s="55">
        <v>43098</v>
      </c>
      <c r="I46" s="40">
        <v>43099</v>
      </c>
      <c r="J46" s="40">
        <v>43100</v>
      </c>
      <c r="K46" s="56">
        <v>43101</v>
      </c>
    </row>
    <row r="47" spans="1:11" ht="21.95" customHeight="1" thickBot="1" x14ac:dyDescent="0.25">
      <c r="A47" s="133" t="s">
        <v>41</v>
      </c>
      <c r="B47" s="134"/>
      <c r="C47" s="49">
        <f>WEEKDAY(C46)</f>
        <v>2</v>
      </c>
      <c r="D47" s="50">
        <f t="shared" ref="D47:F47" si="4">WEEKDAY(D46)</f>
        <v>3</v>
      </c>
      <c r="E47" s="50">
        <f t="shared" si="4"/>
        <v>4</v>
      </c>
      <c r="F47" s="51">
        <f t="shared" si="4"/>
        <v>2</v>
      </c>
      <c r="G47" s="19"/>
      <c r="H47" s="57">
        <f>WEEKDAY(H46)</f>
        <v>6</v>
      </c>
      <c r="I47" s="58">
        <f t="shared" ref="I47:K47" si="5">WEEKDAY(I46)</f>
        <v>7</v>
      </c>
      <c r="J47" s="58">
        <f t="shared" si="5"/>
        <v>1</v>
      </c>
      <c r="K47" s="59">
        <f t="shared" si="5"/>
        <v>2</v>
      </c>
    </row>
    <row r="48" spans="1:11" ht="21.95" customHeight="1" thickTop="1" x14ac:dyDescent="0.2">
      <c r="A48" s="135" t="s">
        <v>42</v>
      </c>
      <c r="B48" s="136"/>
      <c r="C48" s="52">
        <f>WEEKDAY(C46)</f>
        <v>2</v>
      </c>
      <c r="D48" s="53">
        <f t="shared" ref="D48:F48" si="6">WEEKDAY(D46)</f>
        <v>3</v>
      </c>
      <c r="E48" s="53">
        <f t="shared" si="6"/>
        <v>4</v>
      </c>
      <c r="F48" s="54">
        <f t="shared" si="6"/>
        <v>2</v>
      </c>
      <c r="G48" s="19"/>
      <c r="H48" s="19" t="s">
        <v>67</v>
      </c>
      <c r="I48" s="19"/>
      <c r="J48" s="19"/>
      <c r="K48" s="19"/>
    </row>
    <row r="49" spans="1:11" ht="21.95" customHeight="1" thickBot="1" x14ac:dyDescent="0.25">
      <c r="A49" s="137" t="s">
        <v>43</v>
      </c>
      <c r="B49" s="138"/>
      <c r="C49" s="42">
        <f>WEEKDAY(C46)</f>
        <v>2</v>
      </c>
      <c r="D49" s="43">
        <f t="shared" ref="D49:F49" si="7">WEEKDAY(D46)</f>
        <v>3</v>
      </c>
      <c r="E49" s="43">
        <f t="shared" si="7"/>
        <v>4</v>
      </c>
      <c r="F49" s="44">
        <f t="shared" si="7"/>
        <v>2</v>
      </c>
      <c r="G49" s="19"/>
      <c r="H49" s="19" t="s">
        <v>31</v>
      </c>
      <c r="I49" s="19"/>
      <c r="J49" s="19"/>
      <c r="K49" s="19"/>
    </row>
    <row r="50" spans="1:11" ht="13.5" thickTop="1" x14ac:dyDescent="0.2">
      <c r="A50" s="68"/>
      <c r="B50" s="72"/>
      <c r="C50"/>
      <c r="D50"/>
      <c r="E50"/>
      <c r="F50"/>
      <c r="G50"/>
      <c r="H50"/>
      <c r="I50"/>
      <c r="J50"/>
    </row>
    <row r="51" spans="1:11" x14ac:dyDescent="0.2">
      <c r="A51" s="69"/>
      <c r="B51" s="61"/>
      <c r="C51" s="61" t="s">
        <v>119</v>
      </c>
      <c r="D51" s="84" t="s">
        <v>120</v>
      </c>
      <c r="E51"/>
      <c r="F51"/>
      <c r="G51"/>
      <c r="H51"/>
      <c r="I51"/>
      <c r="J51"/>
    </row>
    <row r="52" spans="1:11" x14ac:dyDescent="0.2">
      <c r="B52" s="17"/>
    </row>
  </sheetData>
  <sheetProtection sheet="1" objects="1" scenarios="1"/>
  <mergeCells count="17">
    <mergeCell ref="A12:B12"/>
    <mergeCell ref="G40:J40"/>
    <mergeCell ref="G41:J41"/>
    <mergeCell ref="G23:J23"/>
    <mergeCell ref="G24:J24"/>
    <mergeCell ref="A36:J36"/>
    <mergeCell ref="G39:J39"/>
    <mergeCell ref="G27:J27"/>
    <mergeCell ref="G28:J28"/>
    <mergeCell ref="G29:J29"/>
    <mergeCell ref="G30:J30"/>
    <mergeCell ref="A46:B46"/>
    <mergeCell ref="A47:B47"/>
    <mergeCell ref="A48:B48"/>
    <mergeCell ref="A49:B49"/>
    <mergeCell ref="G21:J21"/>
    <mergeCell ref="G22:J22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"/>
  <sheetViews>
    <sheetView showGridLines="0" tabSelected="1" zoomScaleNormal="100" workbookViewId="0">
      <selection activeCell="C5" sqref="C5"/>
    </sheetView>
  </sheetViews>
  <sheetFormatPr baseColWidth="10" defaultRowHeight="15" customHeight="1" x14ac:dyDescent="0.2"/>
  <cols>
    <col min="1" max="1" width="32.42578125" style="68" customWidth="1"/>
    <col min="2" max="256" width="12.7109375" customWidth="1"/>
  </cols>
  <sheetData>
    <row r="1" spans="1:17" ht="15" customHeight="1" thickBot="1" x14ac:dyDescent="0.25"/>
    <row r="2" spans="1:17" ht="15" customHeight="1" thickTop="1" thickBot="1" x14ac:dyDescent="0.25">
      <c r="A2" s="69" t="s">
        <v>84</v>
      </c>
      <c r="B2" s="107"/>
      <c r="C2" s="116">
        <v>2022</v>
      </c>
    </row>
    <row r="3" spans="1:17" s="118" customFormat="1" ht="15" customHeight="1" thickTop="1" thickBot="1" x14ac:dyDescent="0.25">
      <c r="A3" s="117"/>
    </row>
    <row r="4" spans="1:17" ht="15" customHeight="1" thickTop="1" thickBot="1" x14ac:dyDescent="0.25">
      <c r="L4" s="19"/>
    </row>
    <row r="5" spans="1:17" s="14" customFormat="1" ht="39.75" customHeight="1" thickTop="1" thickBot="1" x14ac:dyDescent="0.25">
      <c r="A5" s="102" t="s">
        <v>17</v>
      </c>
      <c r="B5"/>
      <c r="C5" s="113">
        <v>2022</v>
      </c>
      <c r="D5" s="21" t="s">
        <v>29</v>
      </c>
      <c r="E5" s="156">
        <f>DATE(C5,11,28)-MOD(DATE(C5,11,1)+4,7)</f>
        <v>44893</v>
      </c>
      <c r="F5" s="157"/>
      <c r="H5" s="66" t="s">
        <v>64</v>
      </c>
      <c r="I5" s="112">
        <v>44593</v>
      </c>
      <c r="J5" s="21" t="s">
        <v>29</v>
      </c>
      <c r="K5" s="156">
        <f>DATE(YEAR(I5),11,28)-MOD(DATE(YEAR(I5),11,1)+4,7)</f>
        <v>44893</v>
      </c>
      <c r="L5" s="157"/>
      <c r="M5"/>
      <c r="N5" s="21"/>
      <c r="O5" s="21"/>
      <c r="Q5"/>
    </row>
    <row r="6" spans="1:17" ht="15" customHeight="1" thickTop="1" x14ac:dyDescent="0.2"/>
    <row r="7" spans="1:17" ht="15" customHeight="1" x14ac:dyDescent="0.2">
      <c r="E7" s="60" t="s">
        <v>65</v>
      </c>
      <c r="K7" s="60" t="s">
        <v>66</v>
      </c>
    </row>
    <row r="8" spans="1:17" ht="15" customHeight="1" x14ac:dyDescent="0.2">
      <c r="E8" s="60"/>
    </row>
    <row r="9" spans="1:17" ht="15" customHeight="1" x14ac:dyDescent="0.2">
      <c r="A9" s="69" t="s">
        <v>33</v>
      </c>
    </row>
    <row r="10" spans="1:17" ht="15" customHeight="1" x14ac:dyDescent="0.2">
      <c r="A10" s="69" t="s">
        <v>34</v>
      </c>
    </row>
    <row r="11" spans="1:17" ht="15" customHeight="1" thickBot="1" x14ac:dyDescent="0.25"/>
    <row r="12" spans="1:17" ht="21.95" customHeight="1" thickTop="1" thickBot="1" x14ac:dyDescent="0.25">
      <c r="A12" s="70" t="s">
        <v>24</v>
      </c>
      <c r="B12" s="62" t="s">
        <v>18</v>
      </c>
      <c r="C12" s="63" t="s">
        <v>35</v>
      </c>
      <c r="D12" s="63" t="s">
        <v>36</v>
      </c>
      <c r="E12" s="64" t="s">
        <v>37</v>
      </c>
      <c r="F12" s="107" t="s">
        <v>74</v>
      </c>
      <c r="G12" s="18" t="s">
        <v>26</v>
      </c>
    </row>
    <row r="13" spans="1:17" ht="21.95" customHeight="1" thickBot="1" x14ac:dyDescent="0.25">
      <c r="A13" s="71" t="s">
        <v>25</v>
      </c>
      <c r="B13" s="38" t="s">
        <v>20</v>
      </c>
      <c r="C13" s="22" t="s">
        <v>21</v>
      </c>
      <c r="D13" s="22" t="s">
        <v>22</v>
      </c>
      <c r="E13" s="39" t="s">
        <v>23</v>
      </c>
      <c r="F13" s="19"/>
      <c r="G13" s="19"/>
    </row>
    <row r="14" spans="1:17" ht="21.95" customHeight="1" thickTop="1" thickBot="1" x14ac:dyDescent="0.25"/>
    <row r="15" spans="1:17" ht="21.95" customHeight="1" thickTop="1" thickBot="1" x14ac:dyDescent="0.25">
      <c r="A15" s="70" t="s">
        <v>44</v>
      </c>
      <c r="B15" s="62" t="s">
        <v>18</v>
      </c>
      <c r="C15" s="63" t="s">
        <v>38</v>
      </c>
      <c r="D15" s="63" t="s">
        <v>39</v>
      </c>
      <c r="E15" s="64" t="s">
        <v>40</v>
      </c>
      <c r="F15" s="107" t="s">
        <v>74</v>
      </c>
      <c r="G15" s="18" t="s">
        <v>27</v>
      </c>
    </row>
    <row r="16" spans="1:17" ht="21.95" customHeight="1" thickBot="1" x14ac:dyDescent="0.25">
      <c r="A16" s="71"/>
      <c r="B16" s="38" t="s">
        <v>19</v>
      </c>
      <c r="C16" s="22" t="s">
        <v>20</v>
      </c>
      <c r="D16" s="22" t="s">
        <v>22</v>
      </c>
      <c r="E16" s="39" t="s">
        <v>23</v>
      </c>
      <c r="F16" s="19"/>
      <c r="G16" s="19"/>
    </row>
    <row r="17" spans="1:9" ht="21.95" customHeight="1" thickTop="1" thickBot="1" x14ac:dyDescent="0.25">
      <c r="G17" s="19"/>
      <c r="H17" s="19"/>
    </row>
    <row r="18" spans="1:9" ht="21.95" customHeight="1" thickTop="1" thickBot="1" x14ac:dyDescent="0.25">
      <c r="A18" s="89" t="s">
        <v>45</v>
      </c>
      <c r="B18" s="90" t="s">
        <v>28</v>
      </c>
      <c r="C18" s="110">
        <v>2022</v>
      </c>
      <c r="D18" s="91" t="s">
        <v>29</v>
      </c>
      <c r="E18" s="92">
        <f>IF(WEEKDAY(DATE(C18,11,22))=2,DATE(C18,11,22),IF(WEEKDAY(DATE(C18,11,23))=2,DATE(C18,11,23),IF(WEEKDAY(DATE(C18,11,25))=2,DATE(C18,11,25),IF(WEEKDAY(DATE(C18,11,26))=2,DATE(C18,11,26),IF(WEEKDAY(DATE(C18,11,27))=2,DATE(C18,11,27),DATE(C18,11,28))))))</f>
        <v>44893</v>
      </c>
      <c r="F18" s="107" t="s">
        <v>81</v>
      </c>
      <c r="G18" s="19" t="s">
        <v>82</v>
      </c>
      <c r="H18" s="19"/>
    </row>
    <row r="19" spans="1:9" ht="21.95" customHeight="1" thickTop="1" thickBot="1" x14ac:dyDescent="0.25">
      <c r="A19" s="114" t="s">
        <v>46</v>
      </c>
      <c r="G19" s="65"/>
      <c r="H19" s="19"/>
    </row>
    <row r="20" spans="1:9" ht="21.95" customHeight="1" thickTop="1" thickBot="1" x14ac:dyDescent="0.25">
      <c r="A20" s="89" t="s">
        <v>47</v>
      </c>
      <c r="B20" s="90" t="s">
        <v>28</v>
      </c>
      <c r="C20" s="110">
        <v>2022</v>
      </c>
      <c r="D20" s="91" t="s">
        <v>29</v>
      </c>
      <c r="E20" s="92">
        <f>IF(WEEKDAY(DATE(C20,11,1))=2,DATE(C20,11,22),DATE(C20,11,30-WEEKDAY(DATE(C20,11,28))))</f>
        <v>44893</v>
      </c>
      <c r="F20" s="107" t="s">
        <v>79</v>
      </c>
      <c r="G20" s="65" t="s">
        <v>32</v>
      </c>
      <c r="H20" s="19"/>
      <c r="I20" s="19"/>
    </row>
    <row r="21" spans="1:9" ht="21.95" customHeight="1" thickTop="1" thickBot="1" x14ac:dyDescent="0.25">
      <c r="A21" s="114" t="s">
        <v>48</v>
      </c>
      <c r="G21" s="19"/>
      <c r="H21" s="19"/>
      <c r="I21" s="19"/>
    </row>
    <row r="22" spans="1:9" ht="21.95" customHeight="1" thickTop="1" thickBot="1" x14ac:dyDescent="0.25">
      <c r="A22" s="89" t="s">
        <v>49</v>
      </c>
      <c r="B22" s="90" t="s">
        <v>28</v>
      </c>
      <c r="C22" s="110">
        <v>2022</v>
      </c>
      <c r="D22" s="91" t="s">
        <v>29</v>
      </c>
      <c r="E22" s="92">
        <f>DATE(C22,11,1)+7*4-MOD(DATE(C22,11,1)+4,7)-1</f>
        <v>44893</v>
      </c>
      <c r="F22" s="107" t="s">
        <v>80</v>
      </c>
      <c r="G22" s="60" t="s">
        <v>75</v>
      </c>
      <c r="H22" s="19"/>
      <c r="I22" s="19"/>
    </row>
    <row r="23" spans="1:9" ht="15" customHeight="1" thickTop="1" x14ac:dyDescent="0.2">
      <c r="G23" s="19"/>
      <c r="H23" s="19"/>
      <c r="I23" s="19"/>
    </row>
    <row r="24" spans="1:9" ht="15" customHeight="1" x14ac:dyDescent="0.2">
      <c r="A24" s="69" t="s">
        <v>70</v>
      </c>
      <c r="G24" s="19"/>
      <c r="H24" s="19"/>
      <c r="I24" s="19"/>
    </row>
    <row r="25" spans="1:9" ht="15" customHeight="1" x14ac:dyDescent="0.2">
      <c r="A25" s="69" t="s">
        <v>123</v>
      </c>
      <c r="G25" s="60"/>
      <c r="H25" s="19"/>
      <c r="I25" s="19"/>
    </row>
    <row r="26" spans="1:9" ht="15" customHeight="1" x14ac:dyDescent="0.2">
      <c r="A26" s="69" t="s">
        <v>73</v>
      </c>
      <c r="F26" s="107" t="s">
        <v>74</v>
      </c>
      <c r="G26" s="109" t="s">
        <v>71</v>
      </c>
    </row>
    <row r="27" spans="1:9" ht="15" customHeight="1" x14ac:dyDescent="0.2">
      <c r="A27" s="69" t="s">
        <v>72</v>
      </c>
      <c r="F27" s="107" t="s">
        <v>74</v>
      </c>
      <c r="G27" s="108" t="s">
        <v>76</v>
      </c>
    </row>
    <row r="28" spans="1:9" ht="15" customHeight="1" thickBot="1" x14ac:dyDescent="0.25">
      <c r="A28" s="69"/>
    </row>
    <row r="29" spans="1:9" ht="21.95" customHeight="1" thickTop="1" thickBot="1" x14ac:dyDescent="0.25">
      <c r="A29" s="85" t="s">
        <v>77</v>
      </c>
      <c r="B29" s="111">
        <v>44923</v>
      </c>
      <c r="C29" s="93">
        <v>2</v>
      </c>
      <c r="D29" s="115">
        <v>7</v>
      </c>
      <c r="E29" s="86">
        <f>B29+7*C29-MOD(B29+D29,7)</f>
        <v>44933</v>
      </c>
      <c r="F29" s="107" t="s">
        <v>78</v>
      </c>
      <c r="G29" s="60" t="s">
        <v>83</v>
      </c>
    </row>
    <row r="30" spans="1:9" ht="21.95" customHeight="1" thickBot="1" x14ac:dyDescent="0.25">
      <c r="A30" s="71" t="s">
        <v>62</v>
      </c>
      <c r="B30" s="41">
        <f>WEEKDAY(B29)</f>
        <v>4</v>
      </c>
      <c r="C30" s="87" t="s">
        <v>63</v>
      </c>
      <c r="D30" s="38" t="str">
        <f>IF(D29=1,"Freitag", IF(D29=2,"Donnerstag",IF(D29=3,"Mittwoch",IF(D29=4,"Dienstag",IF(D29=5,"Montag",IF(D29=6,"Sonntag",IF(D29=7,"Samstag","?")))))))</f>
        <v>Samstag</v>
      </c>
      <c r="E30" s="88">
        <f>WEEKDAY(E29)</f>
        <v>7</v>
      </c>
    </row>
    <row r="31" spans="1:9" ht="15" customHeight="1" thickTop="1" x14ac:dyDescent="0.2">
      <c r="G31" s="20"/>
    </row>
    <row r="32" spans="1:9" s="118" customFormat="1" ht="15" customHeight="1" thickBot="1" x14ac:dyDescent="0.25">
      <c r="A32" s="117"/>
    </row>
    <row r="33" spans="1:6" ht="15" customHeight="1" thickTop="1" x14ac:dyDescent="0.2"/>
    <row r="34" spans="1:6" ht="20.100000000000001" customHeight="1" x14ac:dyDescent="0.2">
      <c r="A34" s="102" t="s">
        <v>98</v>
      </c>
    </row>
    <row r="35" spans="1:6" ht="15" customHeight="1" thickBot="1" x14ac:dyDescent="0.25"/>
    <row r="36" spans="1:6" ht="21.95" customHeight="1" thickTop="1" thickBot="1" x14ac:dyDescent="0.25">
      <c r="A36" s="124" t="s">
        <v>28</v>
      </c>
      <c r="B36" s="121">
        <v>2022</v>
      </c>
      <c r="C36" s="158" t="s">
        <v>97</v>
      </c>
      <c r="D36" s="159"/>
      <c r="E36" s="159"/>
      <c r="F36" s="160"/>
    </row>
    <row r="37" spans="1:6" ht="21.95" customHeight="1" x14ac:dyDescent="0.2">
      <c r="A37" s="119" t="s">
        <v>85</v>
      </c>
      <c r="B37" s="122">
        <f>DATE(B36,1,1)</f>
        <v>44562</v>
      </c>
      <c r="C37" s="161" t="s">
        <v>99</v>
      </c>
      <c r="D37" s="162"/>
      <c r="E37" s="162"/>
      <c r="F37" s="163"/>
    </row>
    <row r="38" spans="1:6" ht="21.95" customHeight="1" x14ac:dyDescent="0.2">
      <c r="A38" s="125" t="s">
        <v>86</v>
      </c>
      <c r="B38" s="126">
        <f>DATE(B36,1,2)</f>
        <v>44563</v>
      </c>
      <c r="C38" s="164" t="s">
        <v>100</v>
      </c>
      <c r="D38" s="165"/>
      <c r="E38" s="165"/>
      <c r="F38" s="166"/>
    </row>
    <row r="39" spans="1:6" ht="21.95" customHeight="1" x14ac:dyDescent="0.2">
      <c r="A39" s="120"/>
      <c r="B39" s="123"/>
      <c r="C39" s="167"/>
      <c r="D39" s="165"/>
      <c r="E39" s="165"/>
      <c r="F39" s="166"/>
    </row>
    <row r="40" spans="1:6" ht="21.95" customHeight="1" x14ac:dyDescent="0.2">
      <c r="A40" s="125" t="s">
        <v>105</v>
      </c>
      <c r="B40" s="126">
        <f>DATE(B36,2,14)</f>
        <v>44606</v>
      </c>
      <c r="C40" s="164" t="s">
        <v>112</v>
      </c>
      <c r="D40" s="165"/>
      <c r="E40" s="165"/>
      <c r="F40" s="166"/>
    </row>
    <row r="41" spans="1:6" ht="21.95" customHeight="1" x14ac:dyDescent="0.2">
      <c r="A41" s="120"/>
      <c r="B41" s="123"/>
      <c r="C41" s="167"/>
      <c r="D41" s="165"/>
      <c r="E41" s="165"/>
      <c r="F41" s="166"/>
    </row>
    <row r="42" spans="1:6" ht="21.95" customHeight="1" x14ac:dyDescent="0.2">
      <c r="A42" s="125" t="s">
        <v>87</v>
      </c>
      <c r="B42" s="126">
        <f>B43-2</f>
        <v>44666</v>
      </c>
      <c r="C42" s="164" t="s">
        <v>106</v>
      </c>
      <c r="D42" s="165"/>
      <c r="E42" s="165"/>
      <c r="F42" s="166"/>
    </row>
    <row r="43" spans="1:6" ht="21.95" customHeight="1" x14ac:dyDescent="0.2">
      <c r="A43" s="120" t="s">
        <v>88</v>
      </c>
      <c r="B43" s="123">
        <f>DOLLAR((DAY(MINUTE(B36/38)/2+55)&amp;".4."&amp;B36)/7,)*7-6</f>
        <v>44668</v>
      </c>
      <c r="C43" s="167" t="s">
        <v>101</v>
      </c>
      <c r="D43" s="165"/>
      <c r="E43" s="165"/>
      <c r="F43" s="166"/>
    </row>
    <row r="44" spans="1:6" ht="21.95" customHeight="1" x14ac:dyDescent="0.2">
      <c r="A44" s="125" t="s">
        <v>89</v>
      </c>
      <c r="B44" s="126">
        <f>B43+1</f>
        <v>44669</v>
      </c>
      <c r="C44" s="164" t="s">
        <v>107</v>
      </c>
      <c r="D44" s="165"/>
      <c r="E44" s="165"/>
      <c r="F44" s="166"/>
    </row>
    <row r="45" spans="1:6" ht="21.95" customHeight="1" x14ac:dyDescent="0.2">
      <c r="A45" s="120" t="s">
        <v>90</v>
      </c>
      <c r="B45" s="123">
        <f>B43+39</f>
        <v>44707</v>
      </c>
      <c r="C45" s="171" t="s">
        <v>108</v>
      </c>
      <c r="D45" s="165"/>
      <c r="E45" s="165"/>
      <c r="F45" s="166"/>
    </row>
    <row r="46" spans="1:6" ht="21.95" customHeight="1" x14ac:dyDescent="0.2">
      <c r="A46" s="125" t="s">
        <v>91</v>
      </c>
      <c r="B46" s="126">
        <f>B43+49</f>
        <v>44717</v>
      </c>
      <c r="C46" s="164" t="s">
        <v>109</v>
      </c>
      <c r="D46" s="165"/>
      <c r="E46" s="165"/>
      <c r="F46" s="166"/>
    </row>
    <row r="47" spans="1:6" ht="21.95" customHeight="1" x14ac:dyDescent="0.2">
      <c r="A47" s="120" t="s">
        <v>92</v>
      </c>
      <c r="B47" s="123">
        <f>B43+50</f>
        <v>44718</v>
      </c>
      <c r="C47" s="167" t="s">
        <v>110</v>
      </c>
      <c r="D47" s="165"/>
      <c r="E47" s="165"/>
      <c r="F47" s="166"/>
    </row>
    <row r="48" spans="1:6" ht="21.95" customHeight="1" x14ac:dyDescent="0.2">
      <c r="A48" s="125" t="s">
        <v>93</v>
      </c>
      <c r="B48" s="126">
        <f>B43+60</f>
        <v>44728</v>
      </c>
      <c r="C48" s="164" t="s">
        <v>111</v>
      </c>
      <c r="D48" s="165"/>
      <c r="E48" s="165"/>
      <c r="F48" s="166"/>
    </row>
    <row r="49" spans="1:6" ht="21.95" customHeight="1" x14ac:dyDescent="0.2">
      <c r="A49" s="120"/>
      <c r="B49" s="123"/>
      <c r="C49" s="172"/>
      <c r="D49" s="165"/>
      <c r="E49" s="165"/>
      <c r="F49" s="166"/>
    </row>
    <row r="50" spans="1:6" ht="21.95" customHeight="1" x14ac:dyDescent="0.2">
      <c r="A50" s="125" t="s">
        <v>96</v>
      </c>
      <c r="B50" s="126">
        <f>DATE(B36,8,1)</f>
        <v>44774</v>
      </c>
      <c r="C50" s="164" t="s">
        <v>102</v>
      </c>
      <c r="D50" s="165"/>
      <c r="E50" s="165"/>
      <c r="F50" s="166"/>
    </row>
    <row r="51" spans="1:6" ht="21.95" customHeight="1" x14ac:dyDescent="0.2">
      <c r="A51" s="120" t="s">
        <v>94</v>
      </c>
      <c r="B51" s="123">
        <f>DATE(B36,12,25)</f>
        <v>44920</v>
      </c>
      <c r="C51" s="167" t="s">
        <v>103</v>
      </c>
      <c r="D51" s="165"/>
      <c r="E51" s="165"/>
      <c r="F51" s="166"/>
    </row>
    <row r="52" spans="1:6" ht="21.95" customHeight="1" thickBot="1" x14ac:dyDescent="0.25">
      <c r="A52" s="127" t="s">
        <v>95</v>
      </c>
      <c r="B52" s="128">
        <f>DATE(B36,12,26)</f>
        <v>44921</v>
      </c>
      <c r="C52" s="168" t="s">
        <v>104</v>
      </c>
      <c r="D52" s="169"/>
      <c r="E52" s="169"/>
      <c r="F52" s="170"/>
    </row>
    <row r="53" spans="1:6" ht="15" customHeight="1" thickTop="1" x14ac:dyDescent="0.2"/>
  </sheetData>
  <sheetProtection sheet="1" objects="1" scenarios="1"/>
  <mergeCells count="19">
    <mergeCell ref="C52:F52"/>
    <mergeCell ref="C50:F50"/>
    <mergeCell ref="C51:F51"/>
    <mergeCell ref="C45:F45"/>
    <mergeCell ref="C46:F46"/>
    <mergeCell ref="C47:F47"/>
    <mergeCell ref="C48:F48"/>
    <mergeCell ref="C49:F49"/>
    <mergeCell ref="C41:F41"/>
    <mergeCell ref="C42:F42"/>
    <mergeCell ref="C43:F43"/>
    <mergeCell ref="C44:F44"/>
    <mergeCell ref="C39:F39"/>
    <mergeCell ref="C40:F40"/>
    <mergeCell ref="E5:F5"/>
    <mergeCell ref="K5:L5"/>
    <mergeCell ref="C36:F36"/>
    <mergeCell ref="C37:F37"/>
    <mergeCell ref="C38:F38"/>
  </mergeCells>
  <pageMargins left="0.7" right="0.7" top="0.78740157499999996" bottom="0.78740157499999996" header="0.3" footer="0.3"/>
  <pageSetup paperSize="9" orientation="portrait" horizontalDpi="4294967294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pinner 1">
              <controlPr defaultSize="0" print="0" autoPict="0">
                <anchor moveWithCells="1" sizeWithCells="1">
                  <from>
                    <xdr:col>1</xdr:col>
                    <xdr:colOff>28575</xdr:colOff>
                    <xdr:row>3</xdr:row>
                    <xdr:rowOff>180975</xdr:rowOff>
                  </from>
                  <to>
                    <xdr:col>1</xdr:col>
                    <xdr:colOff>790575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Datum Uhrzeit Wochentag</vt:lpstr>
      <vt:lpstr>Zibelemärit + Feiertage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</dc:creator>
  <cp:lastModifiedBy>Christian Meyer</cp:lastModifiedBy>
  <dcterms:created xsi:type="dcterms:W3CDTF">2010-05-19T21:07:11Z</dcterms:created>
  <dcterms:modified xsi:type="dcterms:W3CDTF">2021-12-18T16:24:41Z</dcterms:modified>
</cp:coreProperties>
</file>